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-24 Mill Levy\"/>
    </mc:Choice>
  </mc:AlternateContent>
  <xr:revisionPtr revIDLastSave="0" documentId="14_{F24B7F7D-BBAF-4DD5-9B3C-10F970593984}" xr6:coauthVersionLast="47" xr6:coauthVersionMax="47" xr10:uidLastSave="{00000000-0000-0000-0000-000000000000}"/>
  <bookViews>
    <workbookView xWindow="-120" yWindow="-120" windowWidth="29040" windowHeight="15720" xr2:uid="{18240956-2C30-425B-A6C8-46BE45D5DC3A}"/>
  </bookViews>
  <sheets>
    <sheet name="Final Mill Levies" sheetId="5" r:id="rId1"/>
    <sheet name="Dec2023Data" sheetId="2" state="hidden" r:id="rId2"/>
    <sheet name="ByCounty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20" i="5" l="1"/>
  <c r="AH620" i="5"/>
  <c r="AI620" i="5" s="1"/>
  <c r="AK616" i="5"/>
  <c r="AH616" i="5"/>
  <c r="AI616" i="5" s="1"/>
  <c r="AK612" i="5"/>
  <c r="AH612" i="5"/>
  <c r="AI612" i="5" s="1"/>
  <c r="AK609" i="5"/>
  <c r="AH609" i="5"/>
  <c r="AI609" i="5" s="1"/>
  <c r="AK606" i="5"/>
  <c r="AH606" i="5"/>
  <c r="AI606" i="5" s="1"/>
  <c r="AK603" i="5"/>
  <c r="AH603" i="5"/>
  <c r="AI603" i="5" s="1"/>
  <c r="AK599" i="5"/>
  <c r="AI599" i="5"/>
  <c r="AH599" i="5"/>
  <c r="AK595" i="5"/>
  <c r="AH595" i="5"/>
  <c r="AI595" i="5" s="1"/>
  <c r="AK592" i="5"/>
  <c r="AH592" i="5"/>
  <c r="AI592" i="5" s="1"/>
  <c r="AK588" i="5"/>
  <c r="AH588" i="5"/>
  <c r="AI588" i="5" s="1"/>
  <c r="AK585" i="5"/>
  <c r="AI585" i="5"/>
  <c r="AH585" i="5"/>
  <c r="AK582" i="5"/>
  <c r="AH582" i="5"/>
  <c r="AI582" i="5" s="1"/>
  <c r="AK578" i="5"/>
  <c r="AH578" i="5"/>
  <c r="AI578" i="5" s="1"/>
  <c r="AK575" i="5"/>
  <c r="AH575" i="5"/>
  <c r="AI575" i="5" s="1"/>
  <c r="AK571" i="5"/>
  <c r="AI571" i="5"/>
  <c r="AH571" i="5"/>
  <c r="AK568" i="5"/>
  <c r="AH568" i="5"/>
  <c r="AI568" i="5" s="1"/>
  <c r="AK565" i="5"/>
  <c r="AH565" i="5"/>
  <c r="AI565" i="5" s="1"/>
  <c r="AK562" i="5"/>
  <c r="AI562" i="5"/>
  <c r="AH562" i="5"/>
  <c r="AK559" i="5"/>
  <c r="AH559" i="5"/>
  <c r="AI559" i="5" s="1"/>
  <c r="AK556" i="5"/>
  <c r="AH556" i="5"/>
  <c r="AI556" i="5" s="1"/>
  <c r="AK553" i="5"/>
  <c r="AH553" i="5"/>
  <c r="AI553" i="5" s="1"/>
  <c r="AK550" i="5"/>
  <c r="AH550" i="5"/>
  <c r="AI550" i="5" s="1"/>
  <c r="AK547" i="5"/>
  <c r="AI547" i="5"/>
  <c r="AH547" i="5"/>
  <c r="AK544" i="5"/>
  <c r="AH544" i="5"/>
  <c r="AI544" i="5" s="1"/>
  <c r="AK541" i="5"/>
  <c r="AI541" i="5"/>
  <c r="AH541" i="5"/>
  <c r="AK538" i="5"/>
  <c r="AI538" i="5"/>
  <c r="AH538" i="5"/>
  <c r="AK534" i="5"/>
  <c r="AI534" i="5"/>
  <c r="AH534" i="5"/>
  <c r="AK530" i="5"/>
  <c r="AH530" i="5"/>
  <c r="AI530" i="5" s="1"/>
  <c r="AK527" i="5"/>
  <c r="AH527" i="5"/>
  <c r="AI527" i="5" s="1"/>
  <c r="AK524" i="5"/>
  <c r="AH524" i="5"/>
  <c r="AI524" i="5" s="1"/>
  <c r="AK519" i="5"/>
  <c r="AI519" i="5"/>
  <c r="AH519" i="5"/>
  <c r="AK516" i="5"/>
  <c r="AH516" i="5"/>
  <c r="AI516" i="5" s="1"/>
  <c r="AK513" i="5"/>
  <c r="AH513" i="5"/>
  <c r="AI513" i="5" s="1"/>
  <c r="AK509" i="5"/>
  <c r="AH509" i="5"/>
  <c r="AI509" i="5" s="1"/>
  <c r="AK506" i="5"/>
  <c r="AH506" i="5"/>
  <c r="AI506" i="5" s="1"/>
  <c r="AK503" i="5"/>
  <c r="AH503" i="5"/>
  <c r="AI503" i="5" s="1"/>
  <c r="AK499" i="5"/>
  <c r="AH499" i="5"/>
  <c r="AI499" i="5" s="1"/>
  <c r="AK496" i="5"/>
  <c r="AH496" i="5"/>
  <c r="AI496" i="5" s="1"/>
  <c r="AK493" i="5"/>
  <c r="AH493" i="5"/>
  <c r="AI493" i="5" s="1"/>
  <c r="AK490" i="5"/>
  <c r="AI490" i="5"/>
  <c r="AH490" i="5"/>
  <c r="AK487" i="5"/>
  <c r="AH487" i="5"/>
  <c r="AI487" i="5" s="1"/>
  <c r="AK484" i="5"/>
  <c r="AH484" i="5"/>
  <c r="AI484" i="5" s="1"/>
  <c r="AK481" i="5"/>
  <c r="AH481" i="5"/>
  <c r="AI481" i="5" s="1"/>
  <c r="AK477" i="5"/>
  <c r="AH477" i="5"/>
  <c r="AI477" i="5" s="1"/>
  <c r="AK474" i="5"/>
  <c r="AH474" i="5"/>
  <c r="AI474" i="5" s="1"/>
  <c r="AK471" i="5"/>
  <c r="AI471" i="5"/>
  <c r="AH471" i="5"/>
  <c r="AK468" i="5"/>
  <c r="AH468" i="5"/>
  <c r="AI468" i="5" s="1"/>
  <c r="AK465" i="5"/>
  <c r="AI465" i="5"/>
  <c r="AH465" i="5"/>
  <c r="AK459" i="5"/>
  <c r="AI459" i="5"/>
  <c r="AH459" i="5"/>
  <c r="AK454" i="5"/>
  <c r="AH454" i="5"/>
  <c r="AI454" i="5" s="1"/>
  <c r="AK451" i="5"/>
  <c r="AI451" i="5"/>
  <c r="AH451" i="5"/>
  <c r="AK448" i="5"/>
  <c r="AH448" i="5"/>
  <c r="AI448" i="5" s="1"/>
  <c r="AK445" i="5"/>
  <c r="AH445" i="5"/>
  <c r="AI445" i="5" s="1"/>
  <c r="AK442" i="5"/>
  <c r="AH442" i="5"/>
  <c r="AI442" i="5" s="1"/>
  <c r="AK439" i="5"/>
  <c r="AH439" i="5"/>
  <c r="AI439" i="5" s="1"/>
  <c r="AK436" i="5"/>
  <c r="AI436" i="5"/>
  <c r="AH436" i="5"/>
  <c r="AK431" i="5"/>
  <c r="AH431" i="5"/>
  <c r="AI431" i="5" s="1"/>
  <c r="AK427" i="5"/>
  <c r="AH427" i="5"/>
  <c r="AI427" i="5" s="1"/>
  <c r="AK424" i="5"/>
  <c r="AI424" i="5"/>
  <c r="AH424" i="5"/>
  <c r="AK421" i="5"/>
  <c r="AH421" i="5"/>
  <c r="AI421" i="5" s="1"/>
  <c r="AK416" i="5"/>
  <c r="AH416" i="5"/>
  <c r="AI416" i="5" s="1"/>
  <c r="AK412" i="5"/>
  <c r="AI412" i="5"/>
  <c r="AH412" i="5"/>
  <c r="AK409" i="5"/>
  <c r="AI409" i="5"/>
  <c r="AH409" i="5"/>
  <c r="AK405" i="5"/>
  <c r="AH405" i="5"/>
  <c r="AI405" i="5" s="1"/>
  <c r="AK402" i="5"/>
  <c r="AH402" i="5"/>
  <c r="AI402" i="5" s="1"/>
  <c r="AK397" i="5"/>
  <c r="AI397" i="5"/>
  <c r="AH397" i="5"/>
  <c r="AK394" i="5"/>
  <c r="AH394" i="5"/>
  <c r="AI394" i="5" s="1"/>
  <c r="AK391" i="5"/>
  <c r="AH391" i="5"/>
  <c r="AI391" i="5" s="1"/>
  <c r="AK388" i="5"/>
  <c r="AH388" i="5"/>
  <c r="AI388" i="5" s="1"/>
  <c r="AK385" i="5"/>
  <c r="AI385" i="5"/>
  <c r="AH385" i="5"/>
  <c r="AK382" i="5"/>
  <c r="AH382" i="5"/>
  <c r="AI382" i="5" s="1"/>
  <c r="AK379" i="5"/>
  <c r="AI379" i="5"/>
  <c r="AH379" i="5"/>
  <c r="AK376" i="5"/>
  <c r="AI376" i="5"/>
  <c r="AH376" i="5"/>
  <c r="AK372" i="5"/>
  <c r="AI372" i="5"/>
  <c r="AH372" i="5"/>
  <c r="AK369" i="5"/>
  <c r="AH369" i="5"/>
  <c r="AI369" i="5" s="1"/>
  <c r="AK364" i="5"/>
  <c r="AH364" i="5"/>
  <c r="AI364" i="5" s="1"/>
  <c r="AK361" i="5"/>
  <c r="AH361" i="5"/>
  <c r="AI361" i="5" s="1"/>
  <c r="AK358" i="5"/>
  <c r="AI358" i="5"/>
  <c r="AH358" i="5"/>
  <c r="AK355" i="5"/>
  <c r="AH355" i="5"/>
  <c r="AI355" i="5" s="1"/>
  <c r="AK351" i="5"/>
  <c r="AH351" i="5"/>
  <c r="AI351" i="5" s="1"/>
  <c r="AK348" i="5"/>
  <c r="AI348" i="5"/>
  <c r="AH348" i="5"/>
  <c r="AK345" i="5"/>
  <c r="AH345" i="5"/>
  <c r="AI345" i="5" s="1"/>
  <c r="AK342" i="5"/>
  <c r="AH342" i="5"/>
  <c r="AI342" i="5" s="1"/>
  <c r="AK339" i="5"/>
  <c r="AH339" i="5"/>
  <c r="AI339" i="5" s="1"/>
  <c r="AK336" i="5"/>
  <c r="AH336" i="5"/>
  <c r="AI336" i="5" s="1"/>
  <c r="AK333" i="5"/>
  <c r="AH333" i="5"/>
  <c r="AI333" i="5" s="1"/>
  <c r="AK330" i="5"/>
  <c r="AH330" i="5"/>
  <c r="AI330" i="5" s="1"/>
  <c r="AK326" i="5"/>
  <c r="AI326" i="5"/>
  <c r="AH326" i="5"/>
  <c r="AK321" i="5"/>
  <c r="AH321" i="5"/>
  <c r="AI321" i="5" s="1"/>
  <c r="AK318" i="5"/>
  <c r="AI318" i="5"/>
  <c r="AH318" i="5"/>
  <c r="AK314" i="5"/>
  <c r="AI314" i="5"/>
  <c r="AH314" i="5"/>
  <c r="AK310" i="5"/>
  <c r="AH310" i="5"/>
  <c r="AI310" i="5" s="1"/>
  <c r="AK307" i="5"/>
  <c r="AH307" i="5"/>
  <c r="AI307" i="5" s="1"/>
  <c r="AK304" i="5"/>
  <c r="AH304" i="5"/>
  <c r="AI304" i="5" s="1"/>
  <c r="AK300" i="5"/>
  <c r="AH300" i="5"/>
  <c r="AI300" i="5" s="1"/>
  <c r="AK297" i="5"/>
  <c r="AI297" i="5"/>
  <c r="AH297" i="5"/>
  <c r="AK294" i="5"/>
  <c r="AH294" i="5"/>
  <c r="AI294" i="5" s="1"/>
  <c r="AK291" i="5"/>
  <c r="AH291" i="5"/>
  <c r="AI291" i="5" s="1"/>
  <c r="AK287" i="5"/>
  <c r="AH287" i="5"/>
  <c r="AI287" i="5" s="1"/>
  <c r="AK284" i="5"/>
  <c r="AH284" i="5"/>
  <c r="AI284" i="5" s="1"/>
  <c r="AK281" i="5"/>
  <c r="AI281" i="5"/>
  <c r="AH281" i="5"/>
  <c r="AK277" i="5"/>
  <c r="AI277" i="5"/>
  <c r="AH277" i="5"/>
  <c r="AK274" i="5"/>
  <c r="AH274" i="5"/>
  <c r="AI274" i="5" s="1"/>
  <c r="AK271" i="5"/>
  <c r="AH271" i="5"/>
  <c r="AI271" i="5" s="1"/>
  <c r="AK268" i="5"/>
  <c r="AI268" i="5"/>
  <c r="AH268" i="5"/>
  <c r="AK265" i="5"/>
  <c r="AH265" i="5"/>
  <c r="AI265" i="5" s="1"/>
  <c r="AK261" i="5"/>
  <c r="AH261" i="5"/>
  <c r="AI261" i="5" s="1"/>
  <c r="AK258" i="5"/>
  <c r="AH258" i="5"/>
  <c r="AI258" i="5" s="1"/>
  <c r="AK253" i="5"/>
  <c r="AI253" i="5"/>
  <c r="AH253" i="5"/>
  <c r="AK250" i="5"/>
  <c r="AH250" i="5"/>
  <c r="AI250" i="5" s="1"/>
  <c r="AK247" i="5"/>
  <c r="AH247" i="5"/>
  <c r="AI247" i="5" s="1"/>
  <c r="AK244" i="5"/>
  <c r="AI244" i="5"/>
  <c r="AH244" i="5"/>
  <c r="AK239" i="5"/>
  <c r="AI239" i="5"/>
  <c r="AH239" i="5"/>
  <c r="AK236" i="5"/>
  <c r="AH236" i="5"/>
  <c r="AI236" i="5" s="1"/>
  <c r="AK231" i="5"/>
  <c r="AI231" i="5"/>
  <c r="AH231" i="5"/>
  <c r="AK228" i="5"/>
  <c r="AH228" i="5"/>
  <c r="AI228" i="5" s="1"/>
  <c r="AK223" i="5"/>
  <c r="AH223" i="5"/>
  <c r="AI223" i="5" s="1"/>
  <c r="AK218" i="5"/>
  <c r="AH218" i="5"/>
  <c r="AI218" i="5" s="1"/>
  <c r="AK215" i="5"/>
  <c r="AI215" i="5"/>
  <c r="AH215" i="5"/>
  <c r="AK212" i="5"/>
  <c r="AH212" i="5"/>
  <c r="AI212" i="5" s="1"/>
  <c r="AK209" i="5"/>
  <c r="AH209" i="5"/>
  <c r="AI209" i="5" s="1"/>
  <c r="AK205" i="5"/>
  <c r="AH205" i="5"/>
  <c r="AI205" i="5" s="1"/>
  <c r="AK202" i="5"/>
  <c r="AI202" i="5"/>
  <c r="AH202" i="5"/>
  <c r="AK199" i="5"/>
  <c r="AH199" i="5"/>
  <c r="AI199" i="5" s="1"/>
  <c r="AK196" i="5"/>
  <c r="AH196" i="5"/>
  <c r="AI196" i="5" s="1"/>
  <c r="AK193" i="5"/>
  <c r="AH193" i="5"/>
  <c r="AI193" i="5" s="1"/>
  <c r="AK190" i="5"/>
  <c r="AI190" i="5"/>
  <c r="AH190" i="5"/>
  <c r="AK187" i="5"/>
  <c r="AH187" i="5"/>
  <c r="AI187" i="5" s="1"/>
  <c r="AK184" i="5"/>
  <c r="AH184" i="5"/>
  <c r="AI184" i="5" s="1"/>
  <c r="AK181" i="5"/>
  <c r="AH181" i="5"/>
  <c r="AI181" i="5" s="1"/>
  <c r="AK177" i="5"/>
  <c r="AH177" i="5"/>
  <c r="AI177" i="5" s="1"/>
  <c r="AK174" i="5"/>
  <c r="AH174" i="5"/>
  <c r="AI174" i="5" s="1"/>
  <c r="AK171" i="5"/>
  <c r="AH171" i="5"/>
  <c r="AI171" i="5" s="1"/>
  <c r="AK167" i="5"/>
  <c r="AH167" i="5"/>
  <c r="AI167" i="5" s="1"/>
  <c r="AK164" i="5"/>
  <c r="AH164" i="5"/>
  <c r="AI164" i="5" s="1"/>
  <c r="AK161" i="5"/>
  <c r="AH161" i="5"/>
  <c r="AI161" i="5" s="1"/>
  <c r="AK156" i="5"/>
  <c r="AH156" i="5"/>
  <c r="AI156" i="5" s="1"/>
  <c r="AK152" i="5"/>
  <c r="AH152" i="5"/>
  <c r="AI152" i="5" s="1"/>
  <c r="AK148" i="5"/>
  <c r="AH148" i="5"/>
  <c r="AI148" i="5" s="1"/>
  <c r="AK145" i="5"/>
  <c r="AH145" i="5"/>
  <c r="AI145" i="5" s="1"/>
  <c r="AK139" i="5"/>
  <c r="AH139" i="5"/>
  <c r="AI139" i="5" s="1"/>
  <c r="AK136" i="5"/>
  <c r="AH136" i="5"/>
  <c r="AI136" i="5" s="1"/>
  <c r="AK132" i="5"/>
  <c r="AH132" i="5"/>
  <c r="AI132" i="5" s="1"/>
  <c r="AK129" i="5"/>
  <c r="AH129" i="5"/>
  <c r="AI129" i="5" s="1"/>
  <c r="AK126" i="5"/>
  <c r="AH126" i="5"/>
  <c r="AI126" i="5" s="1"/>
  <c r="AK123" i="5"/>
  <c r="AH123" i="5"/>
  <c r="AI123" i="5" s="1"/>
  <c r="AK119" i="5"/>
  <c r="AH119" i="5"/>
  <c r="AI119" i="5" s="1"/>
  <c r="AK115" i="5"/>
  <c r="AH115" i="5"/>
  <c r="AI115" i="5" s="1"/>
  <c r="AK112" i="5"/>
  <c r="AI112" i="5"/>
  <c r="AH112" i="5"/>
  <c r="AK109" i="5"/>
  <c r="AH109" i="5"/>
  <c r="AI109" i="5" s="1"/>
  <c r="AK106" i="5"/>
  <c r="AH106" i="5"/>
  <c r="AI106" i="5" s="1"/>
  <c r="AK102" i="5"/>
  <c r="AH102" i="5"/>
  <c r="AI102" i="5" s="1"/>
  <c r="AK99" i="5"/>
  <c r="AH99" i="5"/>
  <c r="AI99" i="5" s="1"/>
  <c r="AK94" i="5"/>
  <c r="AH94" i="5"/>
  <c r="AI94" i="5" s="1"/>
  <c r="AK88" i="5"/>
  <c r="AH88" i="5"/>
  <c r="AI88" i="5" s="1"/>
  <c r="AK85" i="5"/>
  <c r="AH85" i="5"/>
  <c r="AI85" i="5" s="1"/>
  <c r="AK82" i="5"/>
  <c r="AH82" i="5"/>
  <c r="AI82" i="5" s="1"/>
  <c r="AK79" i="5"/>
  <c r="AH79" i="5"/>
  <c r="AI79" i="5" s="1"/>
  <c r="AK76" i="5"/>
  <c r="AH76" i="5"/>
  <c r="AI76" i="5" s="1"/>
  <c r="AK73" i="5"/>
  <c r="AH73" i="5"/>
  <c r="AI73" i="5" s="1"/>
  <c r="AK70" i="5"/>
  <c r="AH70" i="5"/>
  <c r="AI70" i="5" s="1"/>
  <c r="AK67" i="5"/>
  <c r="AH67" i="5"/>
  <c r="AI67" i="5" s="1"/>
  <c r="AK63" i="5"/>
  <c r="AH63" i="5"/>
  <c r="AI63" i="5" s="1"/>
  <c r="AK59" i="5"/>
  <c r="AH59" i="5"/>
  <c r="AI59" i="5" s="1"/>
  <c r="AK55" i="5"/>
  <c r="AH55" i="5"/>
  <c r="AI55" i="5" s="1"/>
  <c r="AK51" i="5"/>
  <c r="AH51" i="5"/>
  <c r="AI51" i="5" s="1"/>
  <c r="AK48" i="5"/>
  <c r="AI48" i="5"/>
  <c r="AH48" i="5"/>
  <c r="AK45" i="5"/>
  <c r="AH45" i="5"/>
  <c r="AI45" i="5" s="1"/>
  <c r="AK42" i="5"/>
  <c r="AI42" i="5"/>
  <c r="AH42" i="5"/>
  <c r="AK39" i="5"/>
  <c r="AH39" i="5"/>
  <c r="AI39" i="5" s="1"/>
  <c r="AK35" i="5"/>
  <c r="AI35" i="5"/>
  <c r="AH35" i="5"/>
  <c r="AK31" i="5"/>
  <c r="AH31" i="5"/>
  <c r="AI31" i="5" s="1"/>
  <c r="AK28" i="5"/>
  <c r="AH28" i="5"/>
  <c r="AI28" i="5" s="1"/>
  <c r="AK24" i="5"/>
  <c r="AH24" i="5"/>
  <c r="AI24" i="5" s="1"/>
  <c r="AK20" i="5"/>
  <c r="AH20" i="5"/>
  <c r="AI20" i="5" s="1"/>
  <c r="AK15" i="5"/>
  <c r="AH15" i="5"/>
  <c r="AI15" i="5" s="1"/>
  <c r="AK12" i="5"/>
  <c r="AH12" i="5"/>
  <c r="AI12" i="5" s="1"/>
  <c r="AK8" i="5"/>
  <c r="AI8" i="5"/>
  <c r="AH8" i="5"/>
  <c r="I90" i="2" l="1"/>
  <c r="I181" i="2" s="1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U181" i="2"/>
  <c r="V181" i="2"/>
  <c r="W181" i="2"/>
  <c r="T181" i="2"/>
  <c r="S181" i="2"/>
  <c r="R181" i="2"/>
  <c r="Q181" i="2"/>
  <c r="P181" i="2"/>
  <c r="O181" i="2"/>
  <c r="N181" i="2"/>
  <c r="M181" i="2"/>
  <c r="L181" i="2"/>
  <c r="K181" i="2"/>
  <c r="J181" i="2"/>
  <c r="H181" i="2"/>
  <c r="AF620" i="5" l="1"/>
  <c r="AE620" i="5"/>
  <c r="AD620" i="5"/>
  <c r="AC620" i="5"/>
  <c r="AB620" i="5"/>
  <c r="AA620" i="5"/>
  <c r="Z620" i="5"/>
  <c r="Y620" i="5"/>
  <c r="X620" i="5"/>
  <c r="W620" i="5"/>
  <c r="V620" i="5"/>
  <c r="U620" i="5"/>
  <c r="T620" i="5"/>
  <c r="S620" i="5"/>
  <c r="R620" i="5"/>
  <c r="Q620" i="5"/>
  <c r="P620" i="5"/>
  <c r="O620" i="5"/>
  <c r="N620" i="5"/>
  <c r="M620" i="5"/>
  <c r="L620" i="5"/>
  <c r="K620" i="5"/>
  <c r="J620" i="5"/>
  <c r="I620" i="5"/>
  <c r="H620" i="5"/>
  <c r="G620" i="5"/>
  <c r="AF616" i="5"/>
  <c r="AE616" i="5"/>
  <c r="AD616" i="5"/>
  <c r="AC616" i="5"/>
  <c r="AB616" i="5"/>
  <c r="AA616" i="5"/>
  <c r="Z616" i="5"/>
  <c r="Y616" i="5"/>
  <c r="X616" i="5"/>
  <c r="W616" i="5"/>
  <c r="V616" i="5"/>
  <c r="U616" i="5"/>
  <c r="T616" i="5"/>
  <c r="S616" i="5"/>
  <c r="R616" i="5"/>
  <c r="Q616" i="5"/>
  <c r="P616" i="5"/>
  <c r="O616" i="5"/>
  <c r="N616" i="5"/>
  <c r="M616" i="5"/>
  <c r="L616" i="5"/>
  <c r="K616" i="5"/>
  <c r="J616" i="5"/>
  <c r="I616" i="5"/>
  <c r="H616" i="5"/>
  <c r="G616" i="5"/>
  <c r="AF612" i="5"/>
  <c r="AE612" i="5"/>
  <c r="AD612" i="5"/>
  <c r="AC612" i="5"/>
  <c r="AB612" i="5"/>
  <c r="AA612" i="5"/>
  <c r="Z612" i="5"/>
  <c r="Y612" i="5"/>
  <c r="X612" i="5"/>
  <c r="W612" i="5"/>
  <c r="V612" i="5"/>
  <c r="U612" i="5"/>
  <c r="T612" i="5"/>
  <c r="S612" i="5"/>
  <c r="R612" i="5"/>
  <c r="Q612" i="5"/>
  <c r="P612" i="5"/>
  <c r="O612" i="5"/>
  <c r="N612" i="5"/>
  <c r="M612" i="5"/>
  <c r="L612" i="5"/>
  <c r="K612" i="5"/>
  <c r="J612" i="5"/>
  <c r="I612" i="5"/>
  <c r="H612" i="5"/>
  <c r="G612" i="5"/>
  <c r="AF609" i="5"/>
  <c r="AE609" i="5"/>
  <c r="AD609" i="5"/>
  <c r="AC609" i="5"/>
  <c r="AB609" i="5"/>
  <c r="AA609" i="5"/>
  <c r="Z609" i="5"/>
  <c r="Y609" i="5"/>
  <c r="X609" i="5"/>
  <c r="W609" i="5"/>
  <c r="V609" i="5"/>
  <c r="U609" i="5"/>
  <c r="T609" i="5"/>
  <c r="S609" i="5"/>
  <c r="R609" i="5"/>
  <c r="Q609" i="5"/>
  <c r="P609" i="5"/>
  <c r="O609" i="5"/>
  <c r="N609" i="5"/>
  <c r="M609" i="5"/>
  <c r="L609" i="5"/>
  <c r="K609" i="5"/>
  <c r="J609" i="5"/>
  <c r="I609" i="5"/>
  <c r="H609" i="5" s="1"/>
  <c r="AF606" i="5"/>
  <c r="AE606" i="5"/>
  <c r="AD606" i="5"/>
  <c r="AC606" i="5"/>
  <c r="AB606" i="5"/>
  <c r="AA606" i="5"/>
  <c r="Z606" i="5"/>
  <c r="Y606" i="5"/>
  <c r="X606" i="5"/>
  <c r="W606" i="5"/>
  <c r="V606" i="5"/>
  <c r="U606" i="5"/>
  <c r="T606" i="5"/>
  <c r="S606" i="5"/>
  <c r="R606" i="5"/>
  <c r="Q606" i="5"/>
  <c r="P606" i="5"/>
  <c r="O606" i="5"/>
  <c r="N606" i="5"/>
  <c r="M606" i="5"/>
  <c r="L606" i="5"/>
  <c r="K606" i="5"/>
  <c r="J606" i="5"/>
  <c r="I606" i="5"/>
  <c r="H606" i="5"/>
  <c r="G606" i="5"/>
  <c r="AF603" i="5"/>
  <c r="AE603" i="5"/>
  <c r="AD603" i="5"/>
  <c r="AC603" i="5"/>
  <c r="AB603" i="5"/>
  <c r="AA603" i="5"/>
  <c r="Z603" i="5"/>
  <c r="Y603" i="5"/>
  <c r="X603" i="5"/>
  <c r="W603" i="5"/>
  <c r="V603" i="5"/>
  <c r="U603" i="5"/>
  <c r="T603" i="5"/>
  <c r="S603" i="5"/>
  <c r="R603" i="5"/>
  <c r="Q603" i="5"/>
  <c r="P603" i="5"/>
  <c r="O603" i="5"/>
  <c r="N603" i="5"/>
  <c r="M603" i="5"/>
  <c r="L603" i="5"/>
  <c r="K603" i="5"/>
  <c r="J603" i="5"/>
  <c r="I603" i="5"/>
  <c r="H603" i="5"/>
  <c r="G603" i="5"/>
  <c r="AF599" i="5"/>
  <c r="AE599" i="5"/>
  <c r="AD599" i="5"/>
  <c r="AC599" i="5"/>
  <c r="AB599" i="5"/>
  <c r="AA599" i="5"/>
  <c r="Z599" i="5"/>
  <c r="Y599" i="5"/>
  <c r="X599" i="5"/>
  <c r="W599" i="5"/>
  <c r="V599" i="5"/>
  <c r="U599" i="5"/>
  <c r="T599" i="5"/>
  <c r="S599" i="5"/>
  <c r="R599" i="5"/>
  <c r="Q599" i="5"/>
  <c r="P599" i="5"/>
  <c r="O599" i="5"/>
  <c r="N599" i="5"/>
  <c r="M599" i="5"/>
  <c r="L599" i="5"/>
  <c r="K599" i="5"/>
  <c r="J599" i="5"/>
  <c r="I599" i="5"/>
  <c r="H599" i="5"/>
  <c r="G599" i="5"/>
  <c r="AF595" i="5"/>
  <c r="AE595" i="5"/>
  <c r="AD595" i="5"/>
  <c r="AC595" i="5"/>
  <c r="AB595" i="5"/>
  <c r="AA595" i="5"/>
  <c r="Z595" i="5"/>
  <c r="Y595" i="5"/>
  <c r="X595" i="5"/>
  <c r="W595" i="5"/>
  <c r="V595" i="5"/>
  <c r="U595" i="5"/>
  <c r="T595" i="5"/>
  <c r="S595" i="5"/>
  <c r="R595" i="5"/>
  <c r="Q595" i="5"/>
  <c r="P595" i="5"/>
  <c r="O595" i="5"/>
  <c r="N595" i="5"/>
  <c r="M595" i="5"/>
  <c r="L595" i="5"/>
  <c r="K595" i="5"/>
  <c r="J595" i="5"/>
  <c r="I595" i="5"/>
  <c r="H595" i="5"/>
  <c r="G595" i="5"/>
  <c r="AF592" i="5"/>
  <c r="AE592" i="5"/>
  <c r="AD592" i="5"/>
  <c r="AC592" i="5"/>
  <c r="AB592" i="5"/>
  <c r="AA592" i="5"/>
  <c r="Z592" i="5"/>
  <c r="Y592" i="5"/>
  <c r="X592" i="5"/>
  <c r="W592" i="5"/>
  <c r="V592" i="5"/>
  <c r="U592" i="5"/>
  <c r="T592" i="5"/>
  <c r="S592" i="5"/>
  <c r="R592" i="5"/>
  <c r="Q592" i="5"/>
  <c r="P592" i="5"/>
  <c r="O592" i="5"/>
  <c r="N592" i="5"/>
  <c r="M592" i="5"/>
  <c r="L592" i="5"/>
  <c r="K592" i="5"/>
  <c r="J592" i="5"/>
  <c r="I592" i="5"/>
  <c r="H592" i="5"/>
  <c r="G592" i="5"/>
  <c r="AF588" i="5"/>
  <c r="AE588" i="5"/>
  <c r="AD588" i="5"/>
  <c r="AC588" i="5"/>
  <c r="AB588" i="5"/>
  <c r="AA588" i="5"/>
  <c r="Z588" i="5"/>
  <c r="Y588" i="5"/>
  <c r="X588" i="5"/>
  <c r="W588" i="5"/>
  <c r="V588" i="5"/>
  <c r="U588" i="5"/>
  <c r="T588" i="5"/>
  <c r="S588" i="5"/>
  <c r="R588" i="5"/>
  <c r="Q588" i="5"/>
  <c r="P588" i="5"/>
  <c r="O588" i="5"/>
  <c r="N588" i="5"/>
  <c r="M588" i="5"/>
  <c r="L588" i="5"/>
  <c r="K588" i="5"/>
  <c r="J588" i="5"/>
  <c r="I588" i="5"/>
  <c r="H588" i="5"/>
  <c r="G588" i="5"/>
  <c r="AF585" i="5"/>
  <c r="AE585" i="5"/>
  <c r="AD585" i="5"/>
  <c r="AC585" i="5"/>
  <c r="AB585" i="5"/>
  <c r="AA585" i="5"/>
  <c r="Z585" i="5"/>
  <c r="Y585" i="5"/>
  <c r="X585" i="5"/>
  <c r="W585" i="5"/>
  <c r="V585" i="5"/>
  <c r="U585" i="5"/>
  <c r="T585" i="5"/>
  <c r="S585" i="5"/>
  <c r="R585" i="5"/>
  <c r="Q585" i="5"/>
  <c r="P585" i="5"/>
  <c r="O585" i="5"/>
  <c r="N585" i="5"/>
  <c r="M585" i="5"/>
  <c r="L585" i="5"/>
  <c r="K585" i="5"/>
  <c r="J585" i="5"/>
  <c r="I585" i="5"/>
  <c r="H585" i="5"/>
  <c r="G585" i="5"/>
  <c r="AF582" i="5"/>
  <c r="AE582" i="5"/>
  <c r="AD582" i="5"/>
  <c r="AC582" i="5"/>
  <c r="AB582" i="5"/>
  <c r="AA582" i="5"/>
  <c r="Z582" i="5"/>
  <c r="Y582" i="5"/>
  <c r="X582" i="5"/>
  <c r="W582" i="5"/>
  <c r="V582" i="5"/>
  <c r="U582" i="5"/>
  <c r="T582" i="5"/>
  <c r="S582" i="5"/>
  <c r="R582" i="5"/>
  <c r="Q582" i="5"/>
  <c r="P582" i="5"/>
  <c r="O582" i="5"/>
  <c r="N582" i="5"/>
  <c r="M582" i="5"/>
  <c r="L582" i="5"/>
  <c r="K582" i="5"/>
  <c r="J582" i="5"/>
  <c r="I582" i="5"/>
  <c r="H582" i="5"/>
  <c r="G582" i="5"/>
  <c r="AF578" i="5"/>
  <c r="AE578" i="5"/>
  <c r="AD578" i="5"/>
  <c r="AC578" i="5"/>
  <c r="AB578" i="5"/>
  <c r="AA578" i="5"/>
  <c r="Z578" i="5"/>
  <c r="Y578" i="5"/>
  <c r="X578" i="5"/>
  <c r="W578" i="5"/>
  <c r="V578" i="5"/>
  <c r="U578" i="5"/>
  <c r="T578" i="5"/>
  <c r="S578" i="5"/>
  <c r="R578" i="5"/>
  <c r="Q578" i="5"/>
  <c r="P578" i="5"/>
  <c r="O578" i="5"/>
  <c r="N578" i="5"/>
  <c r="M578" i="5"/>
  <c r="L578" i="5"/>
  <c r="K578" i="5"/>
  <c r="J578" i="5"/>
  <c r="I578" i="5"/>
  <c r="H578" i="5"/>
  <c r="G578" i="5"/>
  <c r="AF575" i="5"/>
  <c r="AE575" i="5"/>
  <c r="AD575" i="5"/>
  <c r="AC575" i="5"/>
  <c r="AB575" i="5"/>
  <c r="AA575" i="5"/>
  <c r="Z575" i="5"/>
  <c r="Y575" i="5"/>
  <c r="X575" i="5"/>
  <c r="W575" i="5"/>
  <c r="V575" i="5"/>
  <c r="U575" i="5"/>
  <c r="T575" i="5"/>
  <c r="S575" i="5"/>
  <c r="R575" i="5"/>
  <c r="Q575" i="5"/>
  <c r="P575" i="5"/>
  <c r="O575" i="5"/>
  <c r="N575" i="5"/>
  <c r="M575" i="5"/>
  <c r="L575" i="5"/>
  <c r="K575" i="5"/>
  <c r="J575" i="5"/>
  <c r="I575" i="5"/>
  <c r="H575" i="5"/>
  <c r="G575" i="5"/>
  <c r="AF571" i="5"/>
  <c r="AE571" i="5"/>
  <c r="AD571" i="5"/>
  <c r="AC571" i="5"/>
  <c r="AB571" i="5"/>
  <c r="AA571" i="5"/>
  <c r="Z571" i="5"/>
  <c r="Y571" i="5"/>
  <c r="X571" i="5"/>
  <c r="W571" i="5"/>
  <c r="V571" i="5"/>
  <c r="U571" i="5"/>
  <c r="T571" i="5"/>
  <c r="S571" i="5"/>
  <c r="R571" i="5"/>
  <c r="Q571" i="5"/>
  <c r="P571" i="5"/>
  <c r="O571" i="5"/>
  <c r="N571" i="5"/>
  <c r="M571" i="5"/>
  <c r="L571" i="5"/>
  <c r="K571" i="5"/>
  <c r="J571" i="5"/>
  <c r="I571" i="5"/>
  <c r="H571" i="5"/>
  <c r="G571" i="5"/>
  <c r="AF568" i="5"/>
  <c r="AE568" i="5"/>
  <c r="AD568" i="5"/>
  <c r="AC568" i="5"/>
  <c r="AB568" i="5"/>
  <c r="AA568" i="5"/>
  <c r="Z568" i="5"/>
  <c r="Y568" i="5"/>
  <c r="X568" i="5"/>
  <c r="W568" i="5"/>
  <c r="V568" i="5"/>
  <c r="U568" i="5"/>
  <c r="T568" i="5"/>
  <c r="S568" i="5"/>
  <c r="R568" i="5"/>
  <c r="Q568" i="5"/>
  <c r="P568" i="5"/>
  <c r="O568" i="5"/>
  <c r="N568" i="5"/>
  <c r="M568" i="5"/>
  <c r="L568" i="5"/>
  <c r="K568" i="5"/>
  <c r="J568" i="5"/>
  <c r="I568" i="5"/>
  <c r="H568" i="5"/>
  <c r="G568" i="5"/>
  <c r="AF565" i="5"/>
  <c r="AE565" i="5"/>
  <c r="AD565" i="5"/>
  <c r="AC565" i="5"/>
  <c r="AB565" i="5"/>
  <c r="AA565" i="5"/>
  <c r="Z565" i="5"/>
  <c r="Y565" i="5"/>
  <c r="X565" i="5"/>
  <c r="W565" i="5"/>
  <c r="V565" i="5"/>
  <c r="U565" i="5"/>
  <c r="T565" i="5"/>
  <c r="S565" i="5"/>
  <c r="R565" i="5"/>
  <c r="Q565" i="5"/>
  <c r="P565" i="5"/>
  <c r="O565" i="5"/>
  <c r="N565" i="5"/>
  <c r="M565" i="5"/>
  <c r="L565" i="5"/>
  <c r="K565" i="5"/>
  <c r="J565" i="5"/>
  <c r="I565" i="5"/>
  <c r="H565" i="5"/>
  <c r="G565" i="5"/>
  <c r="AF562" i="5"/>
  <c r="AE562" i="5"/>
  <c r="AD562" i="5"/>
  <c r="AC562" i="5"/>
  <c r="AB562" i="5"/>
  <c r="AA562" i="5"/>
  <c r="Z562" i="5"/>
  <c r="Y562" i="5"/>
  <c r="X562" i="5"/>
  <c r="W562" i="5"/>
  <c r="V562" i="5"/>
  <c r="U562" i="5"/>
  <c r="T562" i="5"/>
  <c r="S562" i="5"/>
  <c r="R562" i="5"/>
  <c r="Q562" i="5"/>
  <c r="P562" i="5"/>
  <c r="O562" i="5"/>
  <c r="N562" i="5"/>
  <c r="M562" i="5"/>
  <c r="L562" i="5"/>
  <c r="K562" i="5"/>
  <c r="J562" i="5"/>
  <c r="I562" i="5"/>
  <c r="H562" i="5"/>
  <c r="G562" i="5"/>
  <c r="AF559" i="5"/>
  <c r="AE559" i="5"/>
  <c r="AD559" i="5"/>
  <c r="AC559" i="5"/>
  <c r="AB559" i="5"/>
  <c r="AA559" i="5"/>
  <c r="Z559" i="5"/>
  <c r="Y559" i="5"/>
  <c r="X559" i="5"/>
  <c r="W559" i="5"/>
  <c r="V559" i="5"/>
  <c r="U559" i="5"/>
  <c r="T559" i="5"/>
  <c r="S559" i="5"/>
  <c r="R559" i="5"/>
  <c r="Q559" i="5"/>
  <c r="P559" i="5"/>
  <c r="O559" i="5"/>
  <c r="N559" i="5"/>
  <c r="M559" i="5"/>
  <c r="L559" i="5"/>
  <c r="K559" i="5"/>
  <c r="J559" i="5"/>
  <c r="I559" i="5"/>
  <c r="H559" i="5"/>
  <c r="G559" i="5"/>
  <c r="AF556" i="5"/>
  <c r="AE556" i="5"/>
  <c r="AD556" i="5"/>
  <c r="AC556" i="5"/>
  <c r="AB556" i="5"/>
  <c r="AA556" i="5"/>
  <c r="Z556" i="5"/>
  <c r="Y556" i="5"/>
  <c r="X556" i="5"/>
  <c r="W556" i="5"/>
  <c r="V556" i="5"/>
  <c r="U556" i="5"/>
  <c r="T556" i="5"/>
  <c r="S556" i="5"/>
  <c r="R556" i="5"/>
  <c r="Q556" i="5"/>
  <c r="P556" i="5"/>
  <c r="O556" i="5"/>
  <c r="N556" i="5"/>
  <c r="M556" i="5"/>
  <c r="L556" i="5"/>
  <c r="K556" i="5"/>
  <c r="J556" i="5"/>
  <c r="I556" i="5"/>
  <c r="H556" i="5"/>
  <c r="G556" i="5"/>
  <c r="AF553" i="5"/>
  <c r="AE553" i="5"/>
  <c r="AD553" i="5"/>
  <c r="AC553" i="5"/>
  <c r="AB553" i="5"/>
  <c r="AA553" i="5"/>
  <c r="Z553" i="5"/>
  <c r="Y553" i="5"/>
  <c r="X553" i="5"/>
  <c r="W553" i="5"/>
  <c r="V553" i="5"/>
  <c r="U553" i="5"/>
  <c r="T553" i="5"/>
  <c r="S553" i="5"/>
  <c r="R553" i="5"/>
  <c r="Q553" i="5"/>
  <c r="P553" i="5"/>
  <c r="O553" i="5"/>
  <c r="N553" i="5"/>
  <c r="M553" i="5"/>
  <c r="L553" i="5"/>
  <c r="K553" i="5"/>
  <c r="J553" i="5"/>
  <c r="I553" i="5"/>
  <c r="H553" i="5"/>
  <c r="G553" i="5"/>
  <c r="AF550" i="5"/>
  <c r="AE550" i="5"/>
  <c r="AD550" i="5"/>
  <c r="AC550" i="5"/>
  <c r="AB550" i="5"/>
  <c r="AA550" i="5"/>
  <c r="Z550" i="5"/>
  <c r="Y550" i="5"/>
  <c r="X550" i="5"/>
  <c r="W550" i="5"/>
  <c r="V550" i="5"/>
  <c r="U550" i="5"/>
  <c r="T550" i="5"/>
  <c r="S550" i="5"/>
  <c r="R550" i="5"/>
  <c r="Q550" i="5"/>
  <c r="P550" i="5"/>
  <c r="O550" i="5"/>
  <c r="N550" i="5"/>
  <c r="M550" i="5"/>
  <c r="L550" i="5"/>
  <c r="K550" i="5"/>
  <c r="J550" i="5"/>
  <c r="I550" i="5"/>
  <c r="H550" i="5"/>
  <c r="G550" i="5"/>
  <c r="AF547" i="5"/>
  <c r="AE547" i="5"/>
  <c r="AD547" i="5"/>
  <c r="AC547" i="5"/>
  <c r="AB547" i="5"/>
  <c r="AA547" i="5"/>
  <c r="Z547" i="5"/>
  <c r="Y547" i="5"/>
  <c r="X547" i="5"/>
  <c r="W547" i="5"/>
  <c r="V547" i="5"/>
  <c r="U547" i="5"/>
  <c r="T547" i="5"/>
  <c r="S547" i="5"/>
  <c r="R547" i="5"/>
  <c r="Q547" i="5"/>
  <c r="P547" i="5"/>
  <c r="O547" i="5"/>
  <c r="N547" i="5"/>
  <c r="M547" i="5"/>
  <c r="L547" i="5"/>
  <c r="K547" i="5"/>
  <c r="J547" i="5"/>
  <c r="I547" i="5"/>
  <c r="H547" i="5"/>
  <c r="G547" i="5"/>
  <c r="AF544" i="5"/>
  <c r="AE544" i="5"/>
  <c r="AD544" i="5"/>
  <c r="AC544" i="5"/>
  <c r="AB544" i="5"/>
  <c r="AA544" i="5"/>
  <c r="Z544" i="5"/>
  <c r="Y544" i="5"/>
  <c r="X544" i="5"/>
  <c r="W544" i="5"/>
  <c r="V544" i="5"/>
  <c r="U544" i="5"/>
  <c r="T544" i="5"/>
  <c r="S544" i="5"/>
  <c r="R544" i="5"/>
  <c r="Q544" i="5"/>
  <c r="P544" i="5"/>
  <c r="O544" i="5"/>
  <c r="N544" i="5"/>
  <c r="M544" i="5"/>
  <c r="L544" i="5"/>
  <c r="K544" i="5"/>
  <c r="J544" i="5"/>
  <c r="I544" i="5"/>
  <c r="H544" i="5"/>
  <c r="G544" i="5"/>
  <c r="AF541" i="5"/>
  <c r="AE541" i="5"/>
  <c r="AD541" i="5"/>
  <c r="AC541" i="5"/>
  <c r="AB541" i="5"/>
  <c r="AA541" i="5"/>
  <c r="Z541" i="5"/>
  <c r="Y541" i="5"/>
  <c r="X541" i="5"/>
  <c r="W541" i="5"/>
  <c r="V541" i="5"/>
  <c r="U541" i="5"/>
  <c r="T541" i="5"/>
  <c r="S541" i="5"/>
  <c r="R541" i="5"/>
  <c r="Q541" i="5"/>
  <c r="P541" i="5"/>
  <c r="O541" i="5"/>
  <c r="N541" i="5"/>
  <c r="M541" i="5"/>
  <c r="L541" i="5"/>
  <c r="K541" i="5"/>
  <c r="J541" i="5"/>
  <c r="I541" i="5"/>
  <c r="H541" i="5"/>
  <c r="G541" i="5"/>
  <c r="AF538" i="5"/>
  <c r="AE538" i="5"/>
  <c r="AD538" i="5"/>
  <c r="AC538" i="5"/>
  <c r="AB538" i="5"/>
  <c r="AA538" i="5"/>
  <c r="Z538" i="5"/>
  <c r="Y538" i="5"/>
  <c r="X538" i="5"/>
  <c r="W538" i="5"/>
  <c r="V538" i="5"/>
  <c r="U538" i="5"/>
  <c r="T538" i="5"/>
  <c r="S538" i="5"/>
  <c r="R538" i="5"/>
  <c r="Q538" i="5"/>
  <c r="P538" i="5"/>
  <c r="O538" i="5"/>
  <c r="N538" i="5"/>
  <c r="M538" i="5"/>
  <c r="L538" i="5"/>
  <c r="K538" i="5"/>
  <c r="J538" i="5"/>
  <c r="I538" i="5"/>
  <c r="H538" i="5"/>
  <c r="G538" i="5"/>
  <c r="AF534" i="5"/>
  <c r="AE534" i="5"/>
  <c r="AD534" i="5"/>
  <c r="AC534" i="5"/>
  <c r="AB534" i="5"/>
  <c r="AA534" i="5"/>
  <c r="Z534" i="5"/>
  <c r="Y534" i="5"/>
  <c r="X534" i="5"/>
  <c r="W534" i="5"/>
  <c r="V534" i="5"/>
  <c r="U534" i="5"/>
  <c r="T534" i="5"/>
  <c r="S534" i="5"/>
  <c r="R534" i="5"/>
  <c r="Q534" i="5"/>
  <c r="P534" i="5"/>
  <c r="O534" i="5"/>
  <c r="N534" i="5"/>
  <c r="M534" i="5"/>
  <c r="L534" i="5"/>
  <c r="K534" i="5"/>
  <c r="J534" i="5"/>
  <c r="I534" i="5"/>
  <c r="H534" i="5"/>
  <c r="G534" i="5"/>
  <c r="AF530" i="5"/>
  <c r="AE530" i="5"/>
  <c r="AD530" i="5"/>
  <c r="AC530" i="5"/>
  <c r="AB530" i="5"/>
  <c r="AA530" i="5"/>
  <c r="Z530" i="5"/>
  <c r="Y530" i="5"/>
  <c r="X530" i="5"/>
  <c r="W530" i="5"/>
  <c r="V530" i="5"/>
  <c r="U530" i="5"/>
  <c r="T530" i="5"/>
  <c r="S530" i="5"/>
  <c r="R530" i="5"/>
  <c r="Q530" i="5"/>
  <c r="P530" i="5"/>
  <c r="O530" i="5"/>
  <c r="N530" i="5"/>
  <c r="M530" i="5"/>
  <c r="L530" i="5"/>
  <c r="K530" i="5"/>
  <c r="J530" i="5"/>
  <c r="I530" i="5"/>
  <c r="H530" i="5"/>
  <c r="G530" i="5"/>
  <c r="AF527" i="5"/>
  <c r="AE527" i="5"/>
  <c r="AD527" i="5"/>
  <c r="AC527" i="5"/>
  <c r="AB527" i="5"/>
  <c r="AA527" i="5"/>
  <c r="Z527" i="5"/>
  <c r="Y527" i="5"/>
  <c r="X527" i="5"/>
  <c r="W527" i="5"/>
  <c r="V527" i="5"/>
  <c r="U527" i="5"/>
  <c r="T527" i="5"/>
  <c r="S527" i="5"/>
  <c r="R527" i="5"/>
  <c r="Q527" i="5"/>
  <c r="P527" i="5"/>
  <c r="O527" i="5"/>
  <c r="N527" i="5"/>
  <c r="M527" i="5"/>
  <c r="L527" i="5"/>
  <c r="K527" i="5"/>
  <c r="J527" i="5"/>
  <c r="I527" i="5"/>
  <c r="H527" i="5"/>
  <c r="G527" i="5"/>
  <c r="AF524" i="5"/>
  <c r="AE524" i="5"/>
  <c r="AD524" i="5"/>
  <c r="AC524" i="5"/>
  <c r="AB524" i="5"/>
  <c r="AA524" i="5"/>
  <c r="Z524" i="5"/>
  <c r="Y524" i="5"/>
  <c r="X524" i="5"/>
  <c r="W524" i="5"/>
  <c r="V524" i="5"/>
  <c r="U524" i="5"/>
  <c r="T524" i="5"/>
  <c r="S524" i="5"/>
  <c r="R524" i="5"/>
  <c r="Q524" i="5"/>
  <c r="P524" i="5"/>
  <c r="O524" i="5"/>
  <c r="N524" i="5"/>
  <c r="M524" i="5"/>
  <c r="L524" i="5"/>
  <c r="K524" i="5"/>
  <c r="J524" i="5"/>
  <c r="I524" i="5"/>
  <c r="H524" i="5"/>
  <c r="G524" i="5"/>
  <c r="AF519" i="5"/>
  <c r="AE519" i="5"/>
  <c r="AD519" i="5"/>
  <c r="AC519" i="5"/>
  <c r="AB519" i="5"/>
  <c r="AA519" i="5"/>
  <c r="Z519" i="5"/>
  <c r="Y519" i="5"/>
  <c r="X519" i="5"/>
  <c r="W519" i="5"/>
  <c r="V519" i="5"/>
  <c r="U519" i="5"/>
  <c r="T519" i="5"/>
  <c r="S519" i="5"/>
  <c r="R519" i="5"/>
  <c r="Q519" i="5"/>
  <c r="P519" i="5"/>
  <c r="O519" i="5"/>
  <c r="N519" i="5"/>
  <c r="M519" i="5"/>
  <c r="L519" i="5"/>
  <c r="K519" i="5"/>
  <c r="J519" i="5"/>
  <c r="I519" i="5"/>
  <c r="H519" i="5"/>
  <c r="G519" i="5"/>
  <c r="AF516" i="5"/>
  <c r="AE516" i="5"/>
  <c r="AD516" i="5"/>
  <c r="AC516" i="5"/>
  <c r="AB516" i="5"/>
  <c r="AA516" i="5"/>
  <c r="Z516" i="5"/>
  <c r="Y516" i="5"/>
  <c r="X516" i="5"/>
  <c r="W516" i="5"/>
  <c r="V516" i="5"/>
  <c r="U516" i="5"/>
  <c r="T516" i="5"/>
  <c r="S516" i="5"/>
  <c r="R516" i="5"/>
  <c r="Q516" i="5"/>
  <c r="P516" i="5"/>
  <c r="O516" i="5"/>
  <c r="N516" i="5"/>
  <c r="M516" i="5"/>
  <c r="L516" i="5"/>
  <c r="K516" i="5"/>
  <c r="J516" i="5"/>
  <c r="I516" i="5"/>
  <c r="H516" i="5"/>
  <c r="G516" i="5"/>
  <c r="AF513" i="5"/>
  <c r="AE513" i="5"/>
  <c r="AD513" i="5"/>
  <c r="AC513" i="5"/>
  <c r="AB513" i="5"/>
  <c r="AA513" i="5"/>
  <c r="Z513" i="5"/>
  <c r="Y513" i="5"/>
  <c r="X513" i="5"/>
  <c r="W513" i="5"/>
  <c r="V513" i="5"/>
  <c r="U513" i="5"/>
  <c r="T513" i="5"/>
  <c r="S513" i="5"/>
  <c r="R513" i="5"/>
  <c r="Q513" i="5"/>
  <c r="P513" i="5"/>
  <c r="O513" i="5"/>
  <c r="N513" i="5"/>
  <c r="M513" i="5"/>
  <c r="L513" i="5"/>
  <c r="K513" i="5"/>
  <c r="J513" i="5"/>
  <c r="I513" i="5"/>
  <c r="H513" i="5"/>
  <c r="G513" i="5"/>
  <c r="AF509" i="5"/>
  <c r="AE509" i="5"/>
  <c r="AD509" i="5"/>
  <c r="AC509" i="5"/>
  <c r="AB509" i="5"/>
  <c r="AA509" i="5"/>
  <c r="Z509" i="5"/>
  <c r="Y509" i="5"/>
  <c r="X509" i="5"/>
  <c r="W509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AF506" i="5"/>
  <c r="AE506" i="5"/>
  <c r="AD506" i="5"/>
  <c r="AC506" i="5"/>
  <c r="AB506" i="5"/>
  <c r="AA506" i="5"/>
  <c r="Z506" i="5"/>
  <c r="Y506" i="5"/>
  <c r="X506" i="5"/>
  <c r="W506" i="5"/>
  <c r="V506" i="5"/>
  <c r="U506" i="5"/>
  <c r="T506" i="5"/>
  <c r="S506" i="5"/>
  <c r="R506" i="5"/>
  <c r="Q506" i="5"/>
  <c r="P506" i="5"/>
  <c r="O506" i="5"/>
  <c r="N506" i="5"/>
  <c r="M506" i="5"/>
  <c r="L506" i="5"/>
  <c r="K506" i="5"/>
  <c r="J506" i="5"/>
  <c r="I506" i="5"/>
  <c r="H506" i="5"/>
  <c r="G506" i="5"/>
  <c r="AF503" i="5"/>
  <c r="AE503" i="5"/>
  <c r="AD503" i="5"/>
  <c r="AC503" i="5"/>
  <c r="AB503" i="5"/>
  <c r="AA503" i="5"/>
  <c r="Z503" i="5"/>
  <c r="Y503" i="5"/>
  <c r="X503" i="5"/>
  <c r="W503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AF499" i="5"/>
  <c r="AE499" i="5"/>
  <c r="AD499" i="5"/>
  <c r="AC499" i="5"/>
  <c r="AB499" i="5"/>
  <c r="AA499" i="5"/>
  <c r="Z499" i="5"/>
  <c r="Y499" i="5"/>
  <c r="X499" i="5"/>
  <c r="W499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AF496" i="5"/>
  <c r="AE496" i="5"/>
  <c r="AD496" i="5"/>
  <c r="AC496" i="5"/>
  <c r="AB496" i="5"/>
  <c r="AA496" i="5"/>
  <c r="Z496" i="5"/>
  <c r="Y496" i="5"/>
  <c r="X496" i="5"/>
  <c r="W496" i="5"/>
  <c r="V496" i="5"/>
  <c r="U496" i="5"/>
  <c r="T496" i="5"/>
  <c r="S496" i="5"/>
  <c r="R496" i="5"/>
  <c r="Q496" i="5"/>
  <c r="P496" i="5"/>
  <c r="O496" i="5"/>
  <c r="N496" i="5"/>
  <c r="M496" i="5"/>
  <c r="L496" i="5"/>
  <c r="K496" i="5"/>
  <c r="J496" i="5"/>
  <c r="I496" i="5"/>
  <c r="H496" i="5"/>
  <c r="G496" i="5"/>
  <c r="AF493" i="5"/>
  <c r="AE493" i="5"/>
  <c r="AD493" i="5"/>
  <c r="AC493" i="5"/>
  <c r="AB493" i="5"/>
  <c r="AA493" i="5"/>
  <c r="Z493" i="5"/>
  <c r="Y493" i="5"/>
  <c r="X493" i="5"/>
  <c r="W493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AF490" i="5"/>
  <c r="AE490" i="5"/>
  <c r="AD490" i="5"/>
  <c r="AC490" i="5"/>
  <c r="AB490" i="5"/>
  <c r="AA490" i="5"/>
  <c r="Z490" i="5"/>
  <c r="Y490" i="5"/>
  <c r="X490" i="5"/>
  <c r="W490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AF487" i="5"/>
  <c r="AE487" i="5"/>
  <c r="AD487" i="5"/>
  <c r="AC487" i="5"/>
  <c r="AB487" i="5"/>
  <c r="AA487" i="5"/>
  <c r="Z487" i="5"/>
  <c r="Y487" i="5"/>
  <c r="X487" i="5"/>
  <c r="W487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AF484" i="5"/>
  <c r="AE484" i="5"/>
  <c r="AD484" i="5"/>
  <c r="AC484" i="5"/>
  <c r="AB484" i="5"/>
  <c r="AA484" i="5"/>
  <c r="Z484" i="5"/>
  <c r="Y484" i="5"/>
  <c r="X484" i="5"/>
  <c r="W484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AF481" i="5"/>
  <c r="AE481" i="5"/>
  <c r="AD481" i="5"/>
  <c r="AC481" i="5"/>
  <c r="AB481" i="5"/>
  <c r="AA481" i="5"/>
  <c r="Z481" i="5"/>
  <c r="Y481" i="5"/>
  <c r="X481" i="5"/>
  <c r="W481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AF477" i="5"/>
  <c r="AE477" i="5"/>
  <c r="AD477" i="5"/>
  <c r="AC477" i="5"/>
  <c r="AB477" i="5"/>
  <c r="AA477" i="5"/>
  <c r="Z477" i="5"/>
  <c r="Y477" i="5"/>
  <c r="X477" i="5"/>
  <c r="W477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AF474" i="5"/>
  <c r="AE474" i="5"/>
  <c r="AD474" i="5"/>
  <c r="AC474" i="5"/>
  <c r="AB474" i="5"/>
  <c r="AA474" i="5"/>
  <c r="Z474" i="5"/>
  <c r="Y474" i="5"/>
  <c r="X474" i="5"/>
  <c r="W474" i="5"/>
  <c r="V474" i="5"/>
  <c r="U474" i="5"/>
  <c r="T474" i="5"/>
  <c r="S474" i="5"/>
  <c r="R474" i="5"/>
  <c r="Q474" i="5"/>
  <c r="P474" i="5"/>
  <c r="O474" i="5"/>
  <c r="N474" i="5"/>
  <c r="M474" i="5"/>
  <c r="L474" i="5"/>
  <c r="K474" i="5"/>
  <c r="J474" i="5"/>
  <c r="I474" i="5"/>
  <c r="H474" i="5"/>
  <c r="G474" i="5"/>
  <c r="AF471" i="5"/>
  <c r="AE471" i="5"/>
  <c r="AD471" i="5"/>
  <c r="AC471" i="5"/>
  <c r="AB471" i="5"/>
  <c r="AA471" i="5"/>
  <c r="Z471" i="5"/>
  <c r="Y471" i="5"/>
  <c r="X471" i="5"/>
  <c r="W471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AF468" i="5"/>
  <c r="AE468" i="5"/>
  <c r="AD468" i="5"/>
  <c r="AC468" i="5"/>
  <c r="AB468" i="5"/>
  <c r="AA468" i="5"/>
  <c r="Z468" i="5"/>
  <c r="Y468" i="5"/>
  <c r="X468" i="5"/>
  <c r="W468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AF465" i="5"/>
  <c r="AE465" i="5"/>
  <c r="AD465" i="5"/>
  <c r="AC465" i="5"/>
  <c r="AB465" i="5"/>
  <c r="AA465" i="5"/>
  <c r="Z465" i="5"/>
  <c r="Y465" i="5"/>
  <c r="X465" i="5"/>
  <c r="W465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AF459" i="5"/>
  <c r="AE459" i="5"/>
  <c r="AD459" i="5"/>
  <c r="AC459" i="5"/>
  <c r="AB459" i="5"/>
  <c r="AA459" i="5"/>
  <c r="Z459" i="5"/>
  <c r="Y459" i="5"/>
  <c r="X459" i="5"/>
  <c r="W459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AF454" i="5"/>
  <c r="AE454" i="5"/>
  <c r="AD454" i="5"/>
  <c r="AC454" i="5"/>
  <c r="AB454" i="5"/>
  <c r="AA454" i="5"/>
  <c r="Z454" i="5"/>
  <c r="Y454" i="5"/>
  <c r="X454" i="5"/>
  <c r="W454" i="5"/>
  <c r="V454" i="5"/>
  <c r="U454" i="5"/>
  <c r="T454" i="5"/>
  <c r="S454" i="5"/>
  <c r="R454" i="5"/>
  <c r="Q454" i="5"/>
  <c r="P454" i="5"/>
  <c r="O454" i="5"/>
  <c r="N454" i="5"/>
  <c r="M454" i="5"/>
  <c r="L454" i="5"/>
  <c r="K454" i="5"/>
  <c r="J454" i="5"/>
  <c r="I454" i="5"/>
  <c r="H454" i="5"/>
  <c r="G454" i="5"/>
  <c r="AF451" i="5"/>
  <c r="AE451" i="5"/>
  <c r="AD451" i="5"/>
  <c r="AC451" i="5"/>
  <c r="AB451" i="5"/>
  <c r="AA451" i="5"/>
  <c r="Z451" i="5"/>
  <c r="Y451" i="5"/>
  <c r="X451" i="5"/>
  <c r="W451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AF448" i="5"/>
  <c r="AE448" i="5"/>
  <c r="AD448" i="5"/>
  <c r="AC448" i="5"/>
  <c r="AB448" i="5"/>
  <c r="AA448" i="5"/>
  <c r="Z448" i="5"/>
  <c r="Y448" i="5"/>
  <c r="X448" i="5"/>
  <c r="W448" i="5"/>
  <c r="V448" i="5"/>
  <c r="U448" i="5"/>
  <c r="T448" i="5"/>
  <c r="S448" i="5"/>
  <c r="R448" i="5"/>
  <c r="Q448" i="5"/>
  <c r="P448" i="5"/>
  <c r="O448" i="5"/>
  <c r="N448" i="5"/>
  <c r="M448" i="5"/>
  <c r="L448" i="5"/>
  <c r="K448" i="5"/>
  <c r="J448" i="5"/>
  <c r="I448" i="5"/>
  <c r="H448" i="5"/>
  <c r="G448" i="5"/>
  <c r="AF445" i="5"/>
  <c r="AE445" i="5"/>
  <c r="AD445" i="5"/>
  <c r="AC445" i="5"/>
  <c r="AB445" i="5"/>
  <c r="AA445" i="5"/>
  <c r="Z445" i="5"/>
  <c r="Y445" i="5"/>
  <c r="X445" i="5"/>
  <c r="W445" i="5"/>
  <c r="V445" i="5"/>
  <c r="U445" i="5"/>
  <c r="T445" i="5"/>
  <c r="S445" i="5"/>
  <c r="R445" i="5"/>
  <c r="Q445" i="5"/>
  <c r="P445" i="5"/>
  <c r="O445" i="5"/>
  <c r="N445" i="5"/>
  <c r="M445" i="5"/>
  <c r="L445" i="5"/>
  <c r="K445" i="5"/>
  <c r="J445" i="5"/>
  <c r="I445" i="5"/>
  <c r="H445" i="5"/>
  <c r="G445" i="5"/>
  <c r="AF442" i="5"/>
  <c r="AE442" i="5"/>
  <c r="AD442" i="5"/>
  <c r="AC442" i="5"/>
  <c r="AB442" i="5"/>
  <c r="AA442" i="5"/>
  <c r="Z442" i="5"/>
  <c r="Y442" i="5"/>
  <c r="X442" i="5"/>
  <c r="W442" i="5"/>
  <c r="V442" i="5"/>
  <c r="U442" i="5"/>
  <c r="T442" i="5"/>
  <c r="S442" i="5"/>
  <c r="R442" i="5"/>
  <c r="Q442" i="5"/>
  <c r="P442" i="5"/>
  <c r="O442" i="5"/>
  <c r="N442" i="5"/>
  <c r="M442" i="5"/>
  <c r="L442" i="5"/>
  <c r="K442" i="5"/>
  <c r="J442" i="5"/>
  <c r="I442" i="5"/>
  <c r="H442" i="5"/>
  <c r="G442" i="5"/>
  <c r="AF439" i="5"/>
  <c r="AE439" i="5"/>
  <c r="AD439" i="5"/>
  <c r="AC439" i="5"/>
  <c r="AB439" i="5"/>
  <c r="AA439" i="5"/>
  <c r="Z439" i="5"/>
  <c r="Y439" i="5"/>
  <c r="X439" i="5"/>
  <c r="W439" i="5"/>
  <c r="V439" i="5"/>
  <c r="U439" i="5"/>
  <c r="T439" i="5"/>
  <c r="S439" i="5"/>
  <c r="R439" i="5"/>
  <c r="Q439" i="5"/>
  <c r="P439" i="5"/>
  <c r="O439" i="5"/>
  <c r="N439" i="5"/>
  <c r="M439" i="5"/>
  <c r="L439" i="5"/>
  <c r="K439" i="5"/>
  <c r="J439" i="5"/>
  <c r="I439" i="5"/>
  <c r="H439" i="5"/>
  <c r="G439" i="5"/>
  <c r="AF436" i="5"/>
  <c r="AE436" i="5"/>
  <c r="AD436" i="5"/>
  <c r="AC436" i="5"/>
  <c r="AB436" i="5"/>
  <c r="AA436" i="5"/>
  <c r="Z436" i="5"/>
  <c r="Y436" i="5"/>
  <c r="X436" i="5"/>
  <c r="W436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AF431" i="5"/>
  <c r="AE431" i="5"/>
  <c r="AD431" i="5"/>
  <c r="AC431" i="5"/>
  <c r="AB431" i="5"/>
  <c r="AA431" i="5"/>
  <c r="Z431" i="5"/>
  <c r="Y431" i="5"/>
  <c r="X431" i="5"/>
  <c r="W431" i="5"/>
  <c r="V431" i="5"/>
  <c r="U431" i="5"/>
  <c r="T431" i="5"/>
  <c r="S431" i="5"/>
  <c r="R431" i="5"/>
  <c r="Q431" i="5"/>
  <c r="P431" i="5"/>
  <c r="O431" i="5"/>
  <c r="N431" i="5"/>
  <c r="M431" i="5"/>
  <c r="L431" i="5"/>
  <c r="K431" i="5"/>
  <c r="J431" i="5"/>
  <c r="I431" i="5"/>
  <c r="H431" i="5"/>
  <c r="G431" i="5"/>
  <c r="AF427" i="5"/>
  <c r="AE427" i="5"/>
  <c r="AD427" i="5"/>
  <c r="AC427" i="5"/>
  <c r="AB427" i="5"/>
  <c r="AA427" i="5"/>
  <c r="Z427" i="5"/>
  <c r="Y427" i="5"/>
  <c r="X427" i="5"/>
  <c r="W427" i="5"/>
  <c r="V427" i="5"/>
  <c r="U427" i="5"/>
  <c r="T427" i="5"/>
  <c r="S427" i="5"/>
  <c r="R427" i="5"/>
  <c r="Q427" i="5"/>
  <c r="P427" i="5"/>
  <c r="O427" i="5"/>
  <c r="N427" i="5"/>
  <c r="M427" i="5"/>
  <c r="L427" i="5"/>
  <c r="K427" i="5"/>
  <c r="J427" i="5"/>
  <c r="I427" i="5"/>
  <c r="H427" i="5"/>
  <c r="G427" i="5"/>
  <c r="AF424" i="5"/>
  <c r="AE424" i="5"/>
  <c r="AD424" i="5"/>
  <c r="AC424" i="5"/>
  <c r="AB424" i="5"/>
  <c r="AA424" i="5"/>
  <c r="Z424" i="5"/>
  <c r="Y424" i="5"/>
  <c r="X424" i="5"/>
  <c r="W424" i="5"/>
  <c r="V424" i="5"/>
  <c r="U424" i="5"/>
  <c r="T424" i="5"/>
  <c r="S424" i="5"/>
  <c r="R424" i="5"/>
  <c r="Q424" i="5"/>
  <c r="P424" i="5"/>
  <c r="O424" i="5"/>
  <c r="N424" i="5"/>
  <c r="M424" i="5"/>
  <c r="L424" i="5"/>
  <c r="K424" i="5"/>
  <c r="J424" i="5"/>
  <c r="I424" i="5"/>
  <c r="H424" i="5"/>
  <c r="G424" i="5"/>
  <c r="AF421" i="5"/>
  <c r="AE421" i="5"/>
  <c r="AD421" i="5"/>
  <c r="AC421" i="5"/>
  <c r="AB421" i="5"/>
  <c r="AA421" i="5"/>
  <c r="Z421" i="5"/>
  <c r="Y421" i="5"/>
  <c r="X421" i="5"/>
  <c r="W421" i="5"/>
  <c r="V421" i="5"/>
  <c r="U421" i="5"/>
  <c r="T421" i="5"/>
  <c r="S421" i="5"/>
  <c r="R421" i="5"/>
  <c r="Q421" i="5"/>
  <c r="P421" i="5"/>
  <c r="O421" i="5"/>
  <c r="N421" i="5"/>
  <c r="M421" i="5"/>
  <c r="L421" i="5"/>
  <c r="K421" i="5"/>
  <c r="J421" i="5"/>
  <c r="I421" i="5"/>
  <c r="H421" i="5"/>
  <c r="G421" i="5"/>
  <c r="AF416" i="5"/>
  <c r="AE416" i="5"/>
  <c r="AD416" i="5"/>
  <c r="AC416" i="5"/>
  <c r="AB416" i="5"/>
  <c r="AA416" i="5"/>
  <c r="Z416" i="5"/>
  <c r="Y416" i="5"/>
  <c r="X416" i="5"/>
  <c r="W416" i="5"/>
  <c r="V416" i="5"/>
  <c r="U416" i="5"/>
  <c r="T416" i="5"/>
  <c r="S416" i="5"/>
  <c r="R416" i="5"/>
  <c r="Q416" i="5"/>
  <c r="P416" i="5"/>
  <c r="O416" i="5"/>
  <c r="N416" i="5"/>
  <c r="M416" i="5"/>
  <c r="L416" i="5"/>
  <c r="K416" i="5"/>
  <c r="J416" i="5"/>
  <c r="I416" i="5"/>
  <c r="H416" i="5"/>
  <c r="G416" i="5"/>
  <c r="AF412" i="5"/>
  <c r="AE412" i="5"/>
  <c r="AD412" i="5"/>
  <c r="AC412" i="5"/>
  <c r="AB412" i="5"/>
  <c r="AA412" i="5"/>
  <c r="Z412" i="5"/>
  <c r="Y412" i="5"/>
  <c r="X412" i="5"/>
  <c r="W412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AF409" i="5"/>
  <c r="AE409" i="5"/>
  <c r="AD409" i="5"/>
  <c r="AC409" i="5"/>
  <c r="AB409" i="5"/>
  <c r="AA409" i="5"/>
  <c r="Z409" i="5"/>
  <c r="Y409" i="5"/>
  <c r="X409" i="5"/>
  <c r="W409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AF405" i="5"/>
  <c r="AE405" i="5"/>
  <c r="AD405" i="5"/>
  <c r="AC405" i="5"/>
  <c r="AB405" i="5"/>
  <c r="AA405" i="5"/>
  <c r="Z405" i="5"/>
  <c r="Y405" i="5"/>
  <c r="X405" i="5"/>
  <c r="W405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AF402" i="5"/>
  <c r="AE402" i="5"/>
  <c r="AD402" i="5"/>
  <c r="AC402" i="5"/>
  <c r="AB402" i="5"/>
  <c r="AA402" i="5"/>
  <c r="Z402" i="5"/>
  <c r="Y402" i="5"/>
  <c r="X402" i="5"/>
  <c r="W402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AF397" i="5"/>
  <c r="AE397" i="5"/>
  <c r="AD397" i="5"/>
  <c r="AC397" i="5"/>
  <c r="AB397" i="5"/>
  <c r="AA397" i="5"/>
  <c r="Z397" i="5"/>
  <c r="Y397" i="5"/>
  <c r="X397" i="5"/>
  <c r="W397" i="5"/>
  <c r="V397" i="5"/>
  <c r="U397" i="5"/>
  <c r="T397" i="5"/>
  <c r="S397" i="5"/>
  <c r="R397" i="5"/>
  <c r="Q397" i="5"/>
  <c r="P397" i="5"/>
  <c r="O397" i="5"/>
  <c r="N397" i="5"/>
  <c r="M397" i="5"/>
  <c r="L397" i="5"/>
  <c r="K397" i="5"/>
  <c r="J397" i="5"/>
  <c r="I397" i="5"/>
  <c r="H397" i="5"/>
  <c r="G397" i="5"/>
  <c r="AF394" i="5"/>
  <c r="AE394" i="5"/>
  <c r="AD394" i="5"/>
  <c r="AC394" i="5"/>
  <c r="AB394" i="5"/>
  <c r="AA394" i="5"/>
  <c r="Z394" i="5"/>
  <c r="Y394" i="5"/>
  <c r="X394" i="5"/>
  <c r="W394" i="5"/>
  <c r="V394" i="5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AF391" i="5"/>
  <c r="AE391" i="5"/>
  <c r="AD391" i="5"/>
  <c r="AC391" i="5"/>
  <c r="AB391" i="5"/>
  <c r="AA391" i="5"/>
  <c r="Z391" i="5"/>
  <c r="Y391" i="5"/>
  <c r="X391" i="5"/>
  <c r="W391" i="5"/>
  <c r="V391" i="5"/>
  <c r="U391" i="5"/>
  <c r="T391" i="5"/>
  <c r="S391" i="5"/>
  <c r="R391" i="5"/>
  <c r="Q391" i="5"/>
  <c r="P391" i="5"/>
  <c r="O391" i="5"/>
  <c r="N391" i="5"/>
  <c r="M391" i="5"/>
  <c r="L391" i="5"/>
  <c r="K391" i="5"/>
  <c r="J391" i="5"/>
  <c r="I391" i="5"/>
  <c r="H391" i="5"/>
  <c r="G391" i="5"/>
  <c r="AF388" i="5"/>
  <c r="AE388" i="5"/>
  <c r="AD388" i="5"/>
  <c r="AC388" i="5"/>
  <c r="AB388" i="5"/>
  <c r="AA388" i="5"/>
  <c r="Z388" i="5"/>
  <c r="Y388" i="5"/>
  <c r="X388" i="5"/>
  <c r="W388" i="5"/>
  <c r="V388" i="5"/>
  <c r="U388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H388" i="5"/>
  <c r="G388" i="5"/>
  <c r="AF385" i="5"/>
  <c r="AE385" i="5"/>
  <c r="AD385" i="5"/>
  <c r="AC385" i="5"/>
  <c r="AB385" i="5"/>
  <c r="AA385" i="5"/>
  <c r="Z385" i="5"/>
  <c r="Y385" i="5"/>
  <c r="X385" i="5"/>
  <c r="W385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AF382" i="5"/>
  <c r="AE382" i="5"/>
  <c r="AD382" i="5"/>
  <c r="AC382" i="5"/>
  <c r="AB382" i="5"/>
  <c r="AA382" i="5"/>
  <c r="Z382" i="5"/>
  <c r="Y382" i="5"/>
  <c r="X382" i="5"/>
  <c r="W382" i="5"/>
  <c r="V382" i="5"/>
  <c r="U382" i="5"/>
  <c r="T382" i="5"/>
  <c r="S382" i="5"/>
  <c r="R382" i="5"/>
  <c r="Q382" i="5"/>
  <c r="P382" i="5"/>
  <c r="O382" i="5"/>
  <c r="N382" i="5"/>
  <c r="M382" i="5"/>
  <c r="L382" i="5"/>
  <c r="K382" i="5"/>
  <c r="J382" i="5"/>
  <c r="I382" i="5"/>
  <c r="H382" i="5"/>
  <c r="G382" i="5"/>
  <c r="AF379" i="5"/>
  <c r="AE379" i="5"/>
  <c r="AD379" i="5"/>
  <c r="AC379" i="5"/>
  <c r="AB379" i="5"/>
  <c r="AA379" i="5"/>
  <c r="Z379" i="5"/>
  <c r="Y379" i="5"/>
  <c r="X379" i="5"/>
  <c r="W379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AF376" i="5"/>
  <c r="AE376" i="5"/>
  <c r="AD376" i="5"/>
  <c r="AC376" i="5"/>
  <c r="AB376" i="5"/>
  <c r="AA376" i="5"/>
  <c r="Z376" i="5"/>
  <c r="Y376" i="5"/>
  <c r="X376" i="5"/>
  <c r="W376" i="5"/>
  <c r="V376" i="5"/>
  <c r="U376" i="5"/>
  <c r="T376" i="5"/>
  <c r="S376" i="5"/>
  <c r="R376" i="5"/>
  <c r="Q376" i="5"/>
  <c r="P376" i="5"/>
  <c r="O376" i="5"/>
  <c r="N376" i="5"/>
  <c r="M376" i="5"/>
  <c r="L376" i="5"/>
  <c r="K376" i="5"/>
  <c r="J376" i="5"/>
  <c r="I376" i="5"/>
  <c r="H376" i="5"/>
  <c r="G376" i="5"/>
  <c r="AF372" i="5"/>
  <c r="AE372" i="5"/>
  <c r="AD372" i="5"/>
  <c r="AC372" i="5"/>
  <c r="AB372" i="5"/>
  <c r="AA372" i="5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AF369" i="5"/>
  <c r="AE369" i="5"/>
  <c r="AD369" i="5"/>
  <c r="AC369" i="5"/>
  <c r="AB369" i="5"/>
  <c r="AA369" i="5"/>
  <c r="Z369" i="5"/>
  <c r="Y369" i="5"/>
  <c r="X369" i="5"/>
  <c r="W369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AF364" i="5"/>
  <c r="AE364" i="5"/>
  <c r="AD364" i="5"/>
  <c r="AC364" i="5"/>
  <c r="AB364" i="5"/>
  <c r="AA364" i="5"/>
  <c r="Z364" i="5"/>
  <c r="Y364" i="5"/>
  <c r="X364" i="5"/>
  <c r="W364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AF361" i="5"/>
  <c r="AE361" i="5"/>
  <c r="AD361" i="5"/>
  <c r="AC361" i="5"/>
  <c r="AB361" i="5"/>
  <c r="AA361" i="5"/>
  <c r="Z361" i="5"/>
  <c r="Y361" i="5"/>
  <c r="X361" i="5"/>
  <c r="W361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AF358" i="5"/>
  <c r="AE358" i="5"/>
  <c r="AD358" i="5"/>
  <c r="AC358" i="5"/>
  <c r="AB358" i="5"/>
  <c r="AA358" i="5"/>
  <c r="Z358" i="5"/>
  <c r="Y358" i="5"/>
  <c r="X358" i="5"/>
  <c r="W358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AF355" i="5"/>
  <c r="AE355" i="5"/>
  <c r="AD355" i="5"/>
  <c r="AC355" i="5"/>
  <c r="AB355" i="5"/>
  <c r="AA355" i="5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AF351" i="5"/>
  <c r="AE351" i="5"/>
  <c r="AD351" i="5"/>
  <c r="AC351" i="5"/>
  <c r="AB351" i="5"/>
  <c r="AA351" i="5"/>
  <c r="Z351" i="5"/>
  <c r="Y351" i="5"/>
  <c r="X351" i="5"/>
  <c r="W351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AF348" i="5"/>
  <c r="AE348" i="5"/>
  <c r="AD348" i="5"/>
  <c r="AC348" i="5"/>
  <c r="AB348" i="5"/>
  <c r="AA348" i="5"/>
  <c r="Z348" i="5"/>
  <c r="Y348" i="5"/>
  <c r="X348" i="5"/>
  <c r="W348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AF345" i="5"/>
  <c r="AE345" i="5"/>
  <c r="AD345" i="5"/>
  <c r="AC345" i="5"/>
  <c r="AB345" i="5"/>
  <c r="AA345" i="5"/>
  <c r="Z345" i="5"/>
  <c r="Y345" i="5"/>
  <c r="X345" i="5"/>
  <c r="W345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AF342" i="5"/>
  <c r="AE342" i="5"/>
  <c r="AD342" i="5"/>
  <c r="AC342" i="5"/>
  <c r="AB342" i="5"/>
  <c r="AA342" i="5"/>
  <c r="Z342" i="5"/>
  <c r="Y342" i="5"/>
  <c r="X342" i="5"/>
  <c r="W342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AF339" i="5"/>
  <c r="AE339" i="5"/>
  <c r="AD339" i="5"/>
  <c r="AC339" i="5"/>
  <c r="AB339" i="5"/>
  <c r="AA339" i="5"/>
  <c r="Z339" i="5"/>
  <c r="Y339" i="5"/>
  <c r="X339" i="5"/>
  <c r="W339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AF336" i="5"/>
  <c r="AE336" i="5"/>
  <c r="AD336" i="5"/>
  <c r="AC336" i="5"/>
  <c r="AB336" i="5"/>
  <c r="AA336" i="5"/>
  <c r="Z336" i="5"/>
  <c r="Y336" i="5"/>
  <c r="X336" i="5"/>
  <c r="W336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AF333" i="5"/>
  <c r="AE333" i="5"/>
  <c r="AD333" i="5"/>
  <c r="AC333" i="5"/>
  <c r="AB333" i="5"/>
  <c r="AA333" i="5"/>
  <c r="Z333" i="5"/>
  <c r="Y333" i="5"/>
  <c r="X333" i="5"/>
  <c r="W333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AF330" i="5"/>
  <c r="AE330" i="5"/>
  <c r="AD330" i="5"/>
  <c r="AC330" i="5"/>
  <c r="AB330" i="5"/>
  <c r="AA330" i="5"/>
  <c r="Z330" i="5"/>
  <c r="Y330" i="5"/>
  <c r="X330" i="5"/>
  <c r="W330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AF326" i="5"/>
  <c r="AE326" i="5"/>
  <c r="AD326" i="5"/>
  <c r="AC326" i="5"/>
  <c r="AB326" i="5"/>
  <c r="AA326" i="5"/>
  <c r="Z326" i="5"/>
  <c r="Y326" i="5"/>
  <c r="X326" i="5"/>
  <c r="W326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AF321" i="5"/>
  <c r="AE321" i="5"/>
  <c r="AD321" i="5"/>
  <c r="AC321" i="5"/>
  <c r="AB321" i="5"/>
  <c r="AA321" i="5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AF318" i="5"/>
  <c r="AE318" i="5"/>
  <c r="AD318" i="5"/>
  <c r="AC318" i="5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AF314" i="5"/>
  <c r="AE314" i="5"/>
  <c r="AD314" i="5"/>
  <c r="AC314" i="5"/>
  <c r="AB314" i="5"/>
  <c r="AA314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AF310" i="5"/>
  <c r="AE310" i="5"/>
  <c r="AD310" i="5"/>
  <c r="AC310" i="5"/>
  <c r="AB310" i="5"/>
  <c r="AA310" i="5"/>
  <c r="Z310" i="5"/>
  <c r="Y310" i="5"/>
  <c r="X310" i="5"/>
  <c r="W310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AF307" i="5"/>
  <c r="AE307" i="5"/>
  <c r="AD307" i="5"/>
  <c r="AC307" i="5"/>
  <c r="AB307" i="5"/>
  <c r="AA307" i="5"/>
  <c r="Z307" i="5"/>
  <c r="Y307" i="5"/>
  <c r="X307" i="5"/>
  <c r="W307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AF304" i="5"/>
  <c r="AE304" i="5"/>
  <c r="AD304" i="5"/>
  <c r="AC304" i="5"/>
  <c r="AB304" i="5"/>
  <c r="AA304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AF300" i="5"/>
  <c r="AE300" i="5"/>
  <c r="AD300" i="5"/>
  <c r="AC300" i="5"/>
  <c r="AB300" i="5"/>
  <c r="AA300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AF297" i="5"/>
  <c r="AE297" i="5"/>
  <c r="AD297" i="5"/>
  <c r="AC297" i="5"/>
  <c r="AB297" i="5"/>
  <c r="AA297" i="5"/>
  <c r="Z297" i="5"/>
  <c r="Y297" i="5"/>
  <c r="X297" i="5"/>
  <c r="W297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AF294" i="5"/>
  <c r="AE294" i="5"/>
  <c r="AD294" i="5"/>
  <c r="AC294" i="5"/>
  <c r="AB294" i="5"/>
  <c r="AA294" i="5"/>
  <c r="Z294" i="5"/>
  <c r="Y294" i="5"/>
  <c r="X294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AF291" i="5"/>
  <c r="AE291" i="5"/>
  <c r="AD291" i="5"/>
  <c r="AC291" i="5"/>
  <c r="AB291" i="5"/>
  <c r="AA291" i="5"/>
  <c r="Z291" i="5"/>
  <c r="Y291" i="5"/>
  <c r="X291" i="5"/>
  <c r="W291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AF287" i="5"/>
  <c r="AE287" i="5"/>
  <c r="AD287" i="5"/>
  <c r="AC287" i="5"/>
  <c r="AB287" i="5"/>
  <c r="AA287" i="5"/>
  <c r="Z287" i="5"/>
  <c r="Y287" i="5"/>
  <c r="X287" i="5"/>
  <c r="W287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AF284" i="5"/>
  <c r="AE284" i="5"/>
  <c r="AD284" i="5"/>
  <c r="AC284" i="5"/>
  <c r="AB284" i="5"/>
  <c r="AA284" i="5"/>
  <c r="Z284" i="5"/>
  <c r="Y284" i="5"/>
  <c r="X284" i="5"/>
  <c r="W284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AF281" i="5"/>
  <c r="AE281" i="5"/>
  <c r="AD281" i="5"/>
  <c r="AC281" i="5"/>
  <c r="AB281" i="5"/>
  <c r="AA281" i="5"/>
  <c r="Z281" i="5"/>
  <c r="Y281" i="5"/>
  <c r="X281" i="5"/>
  <c r="W281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AF277" i="5"/>
  <c r="AE277" i="5"/>
  <c r="AD277" i="5"/>
  <c r="AC277" i="5"/>
  <c r="AB277" i="5"/>
  <c r="AA277" i="5"/>
  <c r="Z277" i="5"/>
  <c r="Y277" i="5"/>
  <c r="X277" i="5"/>
  <c r="W277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AF274" i="5"/>
  <c r="AE274" i="5"/>
  <c r="AD274" i="5"/>
  <c r="AC274" i="5"/>
  <c r="AB274" i="5"/>
  <c r="AA274" i="5"/>
  <c r="Z274" i="5"/>
  <c r="Y274" i="5"/>
  <c r="X274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AF271" i="5"/>
  <c r="AE271" i="5"/>
  <c r="AD271" i="5"/>
  <c r="AC271" i="5"/>
  <c r="AB271" i="5"/>
  <c r="AA271" i="5"/>
  <c r="Z271" i="5"/>
  <c r="Y271" i="5"/>
  <c r="X271" i="5"/>
  <c r="W271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AF268" i="5"/>
  <c r="AE268" i="5"/>
  <c r="AD268" i="5"/>
  <c r="AC268" i="5"/>
  <c r="AB268" i="5"/>
  <c r="AA268" i="5"/>
  <c r="Z268" i="5"/>
  <c r="Y268" i="5"/>
  <c r="X268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AF265" i="5"/>
  <c r="AE265" i="5"/>
  <c r="AD265" i="5"/>
  <c r="AC265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AF261" i="5"/>
  <c r="AE261" i="5"/>
  <c r="AD261" i="5"/>
  <c r="AC261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AF258" i="5"/>
  <c r="AE258" i="5"/>
  <c r="AD258" i="5"/>
  <c r="AC258" i="5"/>
  <c r="AB258" i="5"/>
  <c r="AA258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AF253" i="5"/>
  <c r="AE253" i="5"/>
  <c r="AD253" i="5"/>
  <c r="AC253" i="5"/>
  <c r="AB253" i="5"/>
  <c r="AA253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AF250" i="5"/>
  <c r="AE250" i="5"/>
  <c r="AD250" i="5"/>
  <c r="AC250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AF247" i="5"/>
  <c r="AE247" i="5"/>
  <c r="AD247" i="5"/>
  <c r="AC247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AF244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AF239" i="5"/>
  <c r="AE239" i="5"/>
  <c r="AD239" i="5"/>
  <c r="AC239" i="5"/>
  <c r="AB239" i="5"/>
  <c r="AA239" i="5"/>
  <c r="Z239" i="5"/>
  <c r="Y239" i="5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AF12" i="5"/>
  <c r="AD12" i="5"/>
  <c r="AB12" i="5"/>
  <c r="Z12" i="5"/>
  <c r="X12" i="5"/>
  <c r="V12" i="5"/>
  <c r="T12" i="5"/>
  <c r="R12" i="5"/>
  <c r="P12" i="5"/>
  <c r="N12" i="5"/>
  <c r="M12" i="5"/>
  <c r="K12" i="5"/>
  <c r="I12" i="5"/>
  <c r="H12" i="5"/>
  <c r="AE12" i="5"/>
  <c r="AC12" i="5"/>
  <c r="AA12" i="5"/>
  <c r="Y12" i="5"/>
  <c r="W12" i="5"/>
  <c r="U12" i="5"/>
  <c r="S12" i="5"/>
  <c r="Q12" i="5"/>
  <c r="O12" i="5"/>
  <c r="L12" i="5"/>
  <c r="J12" i="5"/>
  <c r="G12" i="5"/>
  <c r="AF8" i="5"/>
  <c r="AD8" i="5"/>
  <c r="AB8" i="5"/>
  <c r="Z8" i="5"/>
  <c r="X8" i="5"/>
  <c r="V8" i="5"/>
  <c r="T8" i="5"/>
  <c r="R8" i="5"/>
  <c r="P8" i="5"/>
  <c r="N8" i="5"/>
  <c r="M8" i="5"/>
  <c r="K8" i="5"/>
  <c r="I8" i="5"/>
  <c r="AE8" i="5"/>
  <c r="AC8" i="5"/>
  <c r="AA8" i="5"/>
  <c r="Y8" i="5"/>
  <c r="W8" i="5"/>
  <c r="U8" i="5"/>
  <c r="S8" i="5"/>
  <c r="Q8" i="5"/>
  <c r="O8" i="5"/>
  <c r="L8" i="5"/>
  <c r="J8" i="5"/>
  <c r="H8" i="5"/>
  <c r="G8" i="5"/>
  <c r="E620" i="5"/>
  <c r="D620" i="5"/>
  <c r="F619" i="5"/>
  <c r="F620" i="5" s="1"/>
  <c r="F618" i="5"/>
  <c r="E616" i="5"/>
  <c r="D616" i="5"/>
  <c r="F615" i="5"/>
  <c r="F614" i="5"/>
  <c r="F612" i="5"/>
  <c r="E612" i="5"/>
  <c r="D612" i="5"/>
  <c r="F611" i="5"/>
  <c r="E609" i="5"/>
  <c r="D609" i="5"/>
  <c r="F608" i="5"/>
  <c r="F609" i="5" s="1"/>
  <c r="E606" i="5"/>
  <c r="D606" i="5"/>
  <c r="F605" i="5"/>
  <c r="F606" i="5" s="1"/>
  <c r="E603" i="5"/>
  <c r="D603" i="5"/>
  <c r="F602" i="5"/>
  <c r="F603" i="5" s="1"/>
  <c r="F601" i="5"/>
  <c r="E599" i="5"/>
  <c r="D599" i="5"/>
  <c r="F598" i="5"/>
  <c r="F599" i="5" s="1"/>
  <c r="F597" i="5"/>
  <c r="E595" i="5"/>
  <c r="D595" i="5"/>
  <c r="F594" i="5"/>
  <c r="F595" i="5" s="1"/>
  <c r="E592" i="5"/>
  <c r="D592" i="5"/>
  <c r="F591" i="5"/>
  <c r="F590" i="5"/>
  <c r="F592" i="5" s="1"/>
  <c r="E588" i="5"/>
  <c r="D588" i="5"/>
  <c r="F587" i="5"/>
  <c r="F588" i="5" s="1"/>
  <c r="E585" i="5"/>
  <c r="D585" i="5"/>
  <c r="F584" i="5"/>
  <c r="F585" i="5" s="1"/>
  <c r="E582" i="5"/>
  <c r="D582" i="5"/>
  <c r="F581" i="5"/>
  <c r="F580" i="5"/>
  <c r="F582" i="5" s="1"/>
  <c r="E578" i="5"/>
  <c r="D578" i="5"/>
  <c r="F577" i="5"/>
  <c r="F578" i="5" s="1"/>
  <c r="E575" i="5"/>
  <c r="D575" i="5"/>
  <c r="F574" i="5"/>
  <c r="F573" i="5"/>
  <c r="F575" i="5" s="1"/>
  <c r="E571" i="5"/>
  <c r="D571" i="5"/>
  <c r="F570" i="5"/>
  <c r="F571" i="5" s="1"/>
  <c r="E568" i="5"/>
  <c r="D568" i="5"/>
  <c r="F567" i="5"/>
  <c r="F568" i="5" s="1"/>
  <c r="E565" i="5"/>
  <c r="D565" i="5"/>
  <c r="F564" i="5"/>
  <c r="F565" i="5" s="1"/>
  <c r="E562" i="5"/>
  <c r="D562" i="5"/>
  <c r="F561" i="5"/>
  <c r="F562" i="5" s="1"/>
  <c r="E559" i="5"/>
  <c r="D559" i="5"/>
  <c r="F558" i="5"/>
  <c r="F559" i="5" s="1"/>
  <c r="E556" i="5"/>
  <c r="D556" i="5"/>
  <c r="F555" i="5"/>
  <c r="F556" i="5" s="1"/>
  <c r="E553" i="5"/>
  <c r="D553" i="5"/>
  <c r="F552" i="5"/>
  <c r="F553" i="5" s="1"/>
  <c r="E550" i="5"/>
  <c r="D550" i="5"/>
  <c r="F549" i="5"/>
  <c r="F550" i="5" s="1"/>
  <c r="E547" i="5"/>
  <c r="D547" i="5"/>
  <c r="F546" i="5"/>
  <c r="F547" i="5" s="1"/>
  <c r="E544" i="5"/>
  <c r="D544" i="5"/>
  <c r="F543" i="5"/>
  <c r="F544" i="5" s="1"/>
  <c r="E541" i="5"/>
  <c r="D541" i="5"/>
  <c r="F540" i="5"/>
  <c r="F541" i="5" s="1"/>
  <c r="E538" i="5"/>
  <c r="D538" i="5"/>
  <c r="F537" i="5"/>
  <c r="F538" i="5" s="1"/>
  <c r="F536" i="5"/>
  <c r="E534" i="5"/>
  <c r="D534" i="5"/>
  <c r="F533" i="5"/>
  <c r="F532" i="5"/>
  <c r="E530" i="5"/>
  <c r="D530" i="5"/>
  <c r="F529" i="5"/>
  <c r="F530" i="5" s="1"/>
  <c r="E527" i="5"/>
  <c r="D527" i="5"/>
  <c r="F526" i="5"/>
  <c r="F527" i="5" s="1"/>
  <c r="E524" i="5"/>
  <c r="D524" i="5"/>
  <c r="F523" i="5"/>
  <c r="F522" i="5"/>
  <c r="F521" i="5"/>
  <c r="E519" i="5"/>
  <c r="D519" i="5"/>
  <c r="F518" i="5"/>
  <c r="F519" i="5" s="1"/>
  <c r="E516" i="5"/>
  <c r="D516" i="5"/>
  <c r="F515" i="5"/>
  <c r="F516" i="5" s="1"/>
  <c r="E513" i="5"/>
  <c r="D513" i="5"/>
  <c r="F512" i="5"/>
  <c r="F511" i="5"/>
  <c r="E509" i="5"/>
  <c r="D509" i="5"/>
  <c r="F508" i="5"/>
  <c r="F509" i="5" s="1"/>
  <c r="E506" i="5"/>
  <c r="D506" i="5"/>
  <c r="F505" i="5"/>
  <c r="F506" i="5" s="1"/>
  <c r="E503" i="5"/>
  <c r="D503" i="5"/>
  <c r="F502" i="5"/>
  <c r="F501" i="5"/>
  <c r="E499" i="5"/>
  <c r="D499" i="5"/>
  <c r="F498" i="5"/>
  <c r="F499" i="5" s="1"/>
  <c r="F496" i="5"/>
  <c r="E496" i="5"/>
  <c r="D496" i="5"/>
  <c r="F495" i="5"/>
  <c r="E493" i="5"/>
  <c r="D493" i="5"/>
  <c r="F492" i="5"/>
  <c r="F493" i="5" s="1"/>
  <c r="E490" i="5"/>
  <c r="D490" i="5"/>
  <c r="F489" i="5"/>
  <c r="F490" i="5" s="1"/>
  <c r="E487" i="5"/>
  <c r="D487" i="5"/>
  <c r="F486" i="5"/>
  <c r="F487" i="5" s="1"/>
  <c r="E484" i="5"/>
  <c r="D484" i="5"/>
  <c r="F483" i="5"/>
  <c r="F484" i="5" s="1"/>
  <c r="E481" i="5"/>
  <c r="D481" i="5"/>
  <c r="F480" i="5"/>
  <c r="F479" i="5"/>
  <c r="F477" i="5"/>
  <c r="E477" i="5"/>
  <c r="D477" i="5"/>
  <c r="F476" i="5"/>
  <c r="E474" i="5"/>
  <c r="D474" i="5"/>
  <c r="F473" i="5"/>
  <c r="F474" i="5" s="1"/>
  <c r="E471" i="5"/>
  <c r="D471" i="5"/>
  <c r="F470" i="5"/>
  <c r="F471" i="5" s="1"/>
  <c r="E468" i="5"/>
  <c r="D468" i="5"/>
  <c r="F467" i="5"/>
  <c r="F468" i="5" s="1"/>
  <c r="E465" i="5"/>
  <c r="D465" i="5"/>
  <c r="F464" i="5"/>
  <c r="F463" i="5"/>
  <c r="F462" i="5"/>
  <c r="F461" i="5"/>
  <c r="E459" i="5"/>
  <c r="D459" i="5"/>
  <c r="F458" i="5"/>
  <c r="F457" i="5"/>
  <c r="F456" i="5"/>
  <c r="E454" i="5"/>
  <c r="D454" i="5"/>
  <c r="F453" i="5"/>
  <c r="F454" i="5" s="1"/>
  <c r="E451" i="5"/>
  <c r="D451" i="5"/>
  <c r="F450" i="5"/>
  <c r="F451" i="5" s="1"/>
  <c r="E448" i="5"/>
  <c r="D448" i="5"/>
  <c r="F447" i="5"/>
  <c r="F448" i="5" s="1"/>
  <c r="E445" i="5"/>
  <c r="D445" i="5"/>
  <c r="F444" i="5"/>
  <c r="F445" i="5" s="1"/>
  <c r="E442" i="5"/>
  <c r="D442" i="5"/>
  <c r="F441" i="5"/>
  <c r="F442" i="5" s="1"/>
  <c r="E439" i="5"/>
  <c r="D439" i="5"/>
  <c r="F438" i="5"/>
  <c r="F439" i="5" s="1"/>
  <c r="E436" i="5"/>
  <c r="D436" i="5"/>
  <c r="F435" i="5"/>
  <c r="F434" i="5"/>
  <c r="F433" i="5"/>
  <c r="E431" i="5"/>
  <c r="D431" i="5"/>
  <c r="F430" i="5"/>
  <c r="F429" i="5"/>
  <c r="F427" i="5"/>
  <c r="E427" i="5"/>
  <c r="D427" i="5"/>
  <c r="F426" i="5"/>
  <c r="E424" i="5"/>
  <c r="D424" i="5"/>
  <c r="F423" i="5"/>
  <c r="F424" i="5" s="1"/>
  <c r="E421" i="5"/>
  <c r="D421" i="5"/>
  <c r="F420" i="5"/>
  <c r="F419" i="5"/>
  <c r="F418" i="5"/>
  <c r="E416" i="5"/>
  <c r="D416" i="5"/>
  <c r="F415" i="5"/>
  <c r="F414" i="5"/>
  <c r="E412" i="5"/>
  <c r="D412" i="5"/>
  <c r="F411" i="5"/>
  <c r="F412" i="5" s="1"/>
  <c r="E409" i="5"/>
  <c r="D409" i="5"/>
  <c r="F408" i="5"/>
  <c r="F407" i="5"/>
  <c r="F409" i="5" s="1"/>
  <c r="F405" i="5"/>
  <c r="E405" i="5"/>
  <c r="D405" i="5"/>
  <c r="F404" i="5"/>
  <c r="E402" i="5"/>
  <c r="D402" i="5"/>
  <c r="F401" i="5"/>
  <c r="F400" i="5"/>
  <c r="F402" i="5" s="1"/>
  <c r="F399" i="5"/>
  <c r="E397" i="5"/>
  <c r="D397" i="5"/>
  <c r="F396" i="5"/>
  <c r="F397" i="5" s="1"/>
  <c r="E394" i="5"/>
  <c r="D394" i="5"/>
  <c r="F393" i="5"/>
  <c r="F394" i="5" s="1"/>
  <c r="E391" i="5"/>
  <c r="D391" i="5"/>
  <c r="F390" i="5"/>
  <c r="F391" i="5" s="1"/>
  <c r="E388" i="5"/>
  <c r="D388" i="5"/>
  <c r="F387" i="5"/>
  <c r="F388" i="5" s="1"/>
  <c r="E385" i="5"/>
  <c r="D385" i="5"/>
  <c r="F384" i="5"/>
  <c r="F385" i="5" s="1"/>
  <c r="E382" i="5"/>
  <c r="D382" i="5"/>
  <c r="F381" i="5"/>
  <c r="F382" i="5" s="1"/>
  <c r="E379" i="5"/>
  <c r="D379" i="5"/>
  <c r="F378" i="5"/>
  <c r="F379" i="5" s="1"/>
  <c r="E376" i="5"/>
  <c r="D376" i="5"/>
  <c r="F375" i="5"/>
  <c r="F374" i="5"/>
  <c r="F376" i="5" s="1"/>
  <c r="E372" i="5"/>
  <c r="D372" i="5"/>
  <c r="F371" i="5"/>
  <c r="F372" i="5" s="1"/>
  <c r="E369" i="5"/>
  <c r="D369" i="5"/>
  <c r="F368" i="5"/>
  <c r="F367" i="5"/>
  <c r="F366" i="5"/>
  <c r="E364" i="5"/>
  <c r="D364" i="5"/>
  <c r="F363" i="5"/>
  <c r="F364" i="5" s="1"/>
  <c r="E361" i="5"/>
  <c r="D361" i="5"/>
  <c r="F360" i="5"/>
  <c r="F361" i="5" s="1"/>
  <c r="E358" i="5"/>
  <c r="D358" i="5"/>
  <c r="F357" i="5"/>
  <c r="F358" i="5" s="1"/>
  <c r="E355" i="5"/>
  <c r="D355" i="5"/>
  <c r="F354" i="5"/>
  <c r="F353" i="5"/>
  <c r="E351" i="5"/>
  <c r="D351" i="5"/>
  <c r="F350" i="5"/>
  <c r="F351" i="5" s="1"/>
  <c r="E348" i="5"/>
  <c r="D348" i="5"/>
  <c r="F347" i="5"/>
  <c r="F348" i="5" s="1"/>
  <c r="E345" i="5"/>
  <c r="D345" i="5"/>
  <c r="F344" i="5"/>
  <c r="F345" i="5" s="1"/>
  <c r="E342" i="5"/>
  <c r="D342" i="5"/>
  <c r="F341" i="5"/>
  <c r="F342" i="5" s="1"/>
  <c r="E339" i="5"/>
  <c r="D339" i="5"/>
  <c r="F338" i="5"/>
  <c r="F339" i="5" s="1"/>
  <c r="E336" i="5"/>
  <c r="D336" i="5"/>
  <c r="F335" i="5"/>
  <c r="F336" i="5" s="1"/>
  <c r="E333" i="5"/>
  <c r="D333" i="5"/>
  <c r="F332" i="5"/>
  <c r="F333" i="5" s="1"/>
  <c r="E330" i="5"/>
  <c r="D330" i="5"/>
  <c r="F329" i="5"/>
  <c r="F328" i="5"/>
  <c r="E326" i="5"/>
  <c r="D326" i="5"/>
  <c r="F325" i="5"/>
  <c r="F324" i="5"/>
  <c r="F323" i="5"/>
  <c r="F326" i="5" s="1"/>
  <c r="E321" i="5"/>
  <c r="D321" i="5"/>
  <c r="F320" i="5"/>
  <c r="F321" i="5" s="1"/>
  <c r="E318" i="5"/>
  <c r="D318" i="5"/>
  <c r="F317" i="5"/>
  <c r="F316" i="5"/>
  <c r="E314" i="5"/>
  <c r="D314" i="5"/>
  <c r="F313" i="5"/>
  <c r="F312" i="5"/>
  <c r="F314" i="5" s="1"/>
  <c r="F310" i="5"/>
  <c r="E310" i="5"/>
  <c r="D310" i="5"/>
  <c r="F309" i="5"/>
  <c r="E307" i="5"/>
  <c r="D307" i="5"/>
  <c r="F306" i="5"/>
  <c r="F307" i="5" s="1"/>
  <c r="E304" i="5"/>
  <c r="D304" i="5"/>
  <c r="F303" i="5"/>
  <c r="F302" i="5"/>
  <c r="F300" i="5"/>
  <c r="E300" i="5"/>
  <c r="D300" i="5"/>
  <c r="F299" i="5"/>
  <c r="F297" i="5"/>
  <c r="E297" i="5"/>
  <c r="D297" i="5"/>
  <c r="F296" i="5"/>
  <c r="E294" i="5"/>
  <c r="D294" i="5"/>
  <c r="F293" i="5"/>
  <c r="F294" i="5" s="1"/>
  <c r="E291" i="5"/>
  <c r="D291" i="5"/>
  <c r="F290" i="5"/>
  <c r="F289" i="5"/>
  <c r="E287" i="5"/>
  <c r="D287" i="5"/>
  <c r="F286" i="5"/>
  <c r="F287" i="5" s="1"/>
  <c r="E284" i="5"/>
  <c r="D284" i="5"/>
  <c r="F283" i="5"/>
  <c r="F284" i="5" s="1"/>
  <c r="E281" i="5"/>
  <c r="D281" i="5"/>
  <c r="F280" i="5"/>
  <c r="F279" i="5"/>
  <c r="F277" i="5"/>
  <c r="E277" i="5"/>
  <c r="D277" i="5"/>
  <c r="F276" i="5"/>
  <c r="E274" i="5"/>
  <c r="D274" i="5"/>
  <c r="F273" i="5"/>
  <c r="F274" i="5" s="1"/>
  <c r="E271" i="5"/>
  <c r="D271" i="5"/>
  <c r="F270" i="5"/>
  <c r="F271" i="5" s="1"/>
  <c r="E268" i="5"/>
  <c r="D268" i="5"/>
  <c r="F267" i="5"/>
  <c r="F268" i="5" s="1"/>
  <c r="E265" i="5"/>
  <c r="D265" i="5"/>
  <c r="F264" i="5"/>
  <c r="F263" i="5"/>
  <c r="E261" i="5"/>
  <c r="D261" i="5"/>
  <c r="F260" i="5"/>
  <c r="F261" i="5" s="1"/>
  <c r="E258" i="5"/>
  <c r="D258" i="5"/>
  <c r="F257" i="5"/>
  <c r="F256" i="5"/>
  <c r="F255" i="5"/>
  <c r="F258" i="5" s="1"/>
  <c r="E253" i="5"/>
  <c r="D253" i="5"/>
  <c r="F252" i="5"/>
  <c r="F253" i="5" s="1"/>
  <c r="E250" i="5"/>
  <c r="D250" i="5"/>
  <c r="F249" i="5"/>
  <c r="F250" i="5" s="1"/>
  <c r="E247" i="5"/>
  <c r="D247" i="5"/>
  <c r="F246" i="5"/>
  <c r="F247" i="5" s="1"/>
  <c r="E244" i="5"/>
  <c r="D244" i="5"/>
  <c r="F244" i="5" s="1"/>
  <c r="F243" i="5"/>
  <c r="F242" i="5"/>
  <c r="F241" i="5"/>
  <c r="E239" i="5"/>
  <c r="D239" i="5"/>
  <c r="F239" i="5" s="1"/>
  <c r="F238" i="5"/>
  <c r="E236" i="5"/>
  <c r="D236" i="5"/>
  <c r="F235" i="5"/>
  <c r="F234" i="5"/>
  <c r="F233" i="5"/>
  <c r="E231" i="5"/>
  <c r="D231" i="5"/>
  <c r="F230" i="5"/>
  <c r="F231" i="5" s="1"/>
  <c r="E228" i="5"/>
  <c r="D228" i="5"/>
  <c r="F227" i="5"/>
  <c r="F226" i="5"/>
  <c r="F225" i="5"/>
  <c r="E223" i="5"/>
  <c r="D223" i="5"/>
  <c r="F222" i="5"/>
  <c r="F221" i="5"/>
  <c r="F220" i="5"/>
  <c r="F223" i="5" s="1"/>
  <c r="E218" i="5"/>
  <c r="D218" i="5"/>
  <c r="F217" i="5"/>
  <c r="F218" i="5" s="1"/>
  <c r="E215" i="5"/>
  <c r="D215" i="5"/>
  <c r="F214" i="5"/>
  <c r="F215" i="5" s="1"/>
  <c r="E212" i="5"/>
  <c r="D212" i="5"/>
  <c r="F211" i="5"/>
  <c r="F212" i="5" s="1"/>
  <c r="E209" i="5"/>
  <c r="D209" i="5"/>
  <c r="F208" i="5"/>
  <c r="F207" i="5"/>
  <c r="E205" i="5"/>
  <c r="D205" i="5"/>
  <c r="F204" i="5"/>
  <c r="F205" i="5" s="1"/>
  <c r="E202" i="5"/>
  <c r="D202" i="5"/>
  <c r="F201" i="5"/>
  <c r="F202" i="5" s="1"/>
  <c r="E199" i="5"/>
  <c r="D199" i="5"/>
  <c r="F198" i="5"/>
  <c r="F199" i="5" s="1"/>
  <c r="E196" i="5"/>
  <c r="D196" i="5"/>
  <c r="F195" i="5"/>
  <c r="F196" i="5" s="1"/>
  <c r="E193" i="5"/>
  <c r="D193" i="5"/>
  <c r="F192" i="5"/>
  <c r="F193" i="5" s="1"/>
  <c r="E190" i="5"/>
  <c r="D190" i="5"/>
  <c r="F189" i="5"/>
  <c r="F190" i="5" s="1"/>
  <c r="E187" i="5"/>
  <c r="D187" i="5"/>
  <c r="F186" i="5"/>
  <c r="F187" i="5" s="1"/>
  <c r="E184" i="5"/>
  <c r="D184" i="5"/>
  <c r="F183" i="5"/>
  <c r="F184" i="5" s="1"/>
  <c r="E181" i="5"/>
  <c r="D181" i="5"/>
  <c r="F180" i="5"/>
  <c r="F179" i="5"/>
  <c r="E177" i="5"/>
  <c r="D177" i="5"/>
  <c r="F176" i="5"/>
  <c r="F177" i="5" s="1"/>
  <c r="E174" i="5"/>
  <c r="D174" i="5"/>
  <c r="F173" i="5"/>
  <c r="F174" i="5" s="1"/>
  <c r="E171" i="5"/>
  <c r="D171" i="5"/>
  <c r="F170" i="5"/>
  <c r="F169" i="5"/>
  <c r="F171" i="5" s="1"/>
  <c r="E167" i="5"/>
  <c r="D167" i="5"/>
  <c r="F166" i="5"/>
  <c r="F167" i="5" s="1"/>
  <c r="E164" i="5"/>
  <c r="D164" i="5"/>
  <c r="F163" i="5"/>
  <c r="F164" i="5" s="1"/>
  <c r="E161" i="5"/>
  <c r="D161" i="5"/>
  <c r="F160" i="5"/>
  <c r="F159" i="5"/>
  <c r="F161" i="5" s="1"/>
  <c r="F158" i="5"/>
  <c r="E156" i="5"/>
  <c r="D156" i="5"/>
  <c r="F155" i="5"/>
  <c r="F156" i="5" s="1"/>
  <c r="F154" i="5"/>
  <c r="E152" i="5"/>
  <c r="D152" i="5"/>
  <c r="F151" i="5"/>
  <c r="F150" i="5"/>
  <c r="F152" i="5" s="1"/>
  <c r="F148" i="5"/>
  <c r="E148" i="5"/>
  <c r="D148" i="5"/>
  <c r="F147" i="5"/>
  <c r="E145" i="5"/>
  <c r="D145" i="5"/>
  <c r="F144" i="5"/>
  <c r="F143" i="5"/>
  <c r="F142" i="5"/>
  <c r="F141" i="5"/>
  <c r="F139" i="5"/>
  <c r="E139" i="5"/>
  <c r="D139" i="5"/>
  <c r="F138" i="5"/>
  <c r="E136" i="5"/>
  <c r="D136" i="5"/>
  <c r="F135" i="5"/>
  <c r="F134" i="5"/>
  <c r="F132" i="5"/>
  <c r="E132" i="5"/>
  <c r="D132" i="5"/>
  <c r="F131" i="5"/>
  <c r="F129" i="5"/>
  <c r="E129" i="5"/>
  <c r="D129" i="5"/>
  <c r="F128" i="5"/>
  <c r="F126" i="5"/>
  <c r="E126" i="5"/>
  <c r="D126" i="5"/>
  <c r="F125" i="5"/>
  <c r="E123" i="5"/>
  <c r="D123" i="5"/>
  <c r="F122" i="5"/>
  <c r="F121" i="5"/>
  <c r="E119" i="5"/>
  <c r="D119" i="5"/>
  <c r="F118" i="5"/>
  <c r="F117" i="5"/>
  <c r="E115" i="5"/>
  <c r="D115" i="5"/>
  <c r="F114" i="5"/>
  <c r="F115" i="5" s="1"/>
  <c r="E112" i="5"/>
  <c r="D112" i="5"/>
  <c r="F111" i="5"/>
  <c r="F112" i="5" s="1"/>
  <c r="E109" i="5"/>
  <c r="D109" i="5"/>
  <c r="F108" i="5"/>
  <c r="F109" i="5" s="1"/>
  <c r="E106" i="5"/>
  <c r="D106" i="5"/>
  <c r="F105" i="5"/>
  <c r="F104" i="5"/>
  <c r="E102" i="5"/>
  <c r="D102" i="5"/>
  <c r="F101" i="5"/>
  <c r="F102" i="5" s="1"/>
  <c r="E99" i="5"/>
  <c r="D99" i="5"/>
  <c r="F98" i="5"/>
  <c r="F97" i="5"/>
  <c r="F96" i="5"/>
  <c r="E94" i="5"/>
  <c r="D94" i="5"/>
  <c r="F93" i="5"/>
  <c r="F92" i="5"/>
  <c r="F91" i="5"/>
  <c r="F90" i="5"/>
  <c r="E88" i="5"/>
  <c r="D88" i="5"/>
  <c r="F87" i="5"/>
  <c r="F88" i="5" s="1"/>
  <c r="E85" i="5"/>
  <c r="D85" i="5"/>
  <c r="F84" i="5"/>
  <c r="F85" i="5" s="1"/>
  <c r="E82" i="5"/>
  <c r="D82" i="5"/>
  <c r="F81" i="5"/>
  <c r="F82" i="5" s="1"/>
  <c r="E79" i="5"/>
  <c r="D79" i="5"/>
  <c r="F78" i="5"/>
  <c r="F79" i="5" s="1"/>
  <c r="E76" i="5"/>
  <c r="D76" i="5"/>
  <c r="F75" i="5"/>
  <c r="F76" i="5" s="1"/>
  <c r="E73" i="5"/>
  <c r="D73" i="5"/>
  <c r="F72" i="5"/>
  <c r="F73" i="5" s="1"/>
  <c r="E70" i="5"/>
  <c r="D70" i="5"/>
  <c r="F69" i="5"/>
  <c r="F70" i="5" s="1"/>
  <c r="E67" i="5"/>
  <c r="D67" i="5"/>
  <c r="F66" i="5"/>
  <c r="F65" i="5"/>
  <c r="E63" i="5"/>
  <c r="D63" i="5"/>
  <c r="F62" i="5"/>
  <c r="F61" i="5"/>
  <c r="E59" i="5"/>
  <c r="D59" i="5"/>
  <c r="F58" i="5"/>
  <c r="F57" i="5"/>
  <c r="F59" i="5" s="1"/>
  <c r="E55" i="5"/>
  <c r="D55" i="5"/>
  <c r="F54" i="5"/>
  <c r="F53" i="5"/>
  <c r="E51" i="5"/>
  <c r="D51" i="5"/>
  <c r="F50" i="5"/>
  <c r="F51" i="5" s="1"/>
  <c r="E48" i="5"/>
  <c r="D48" i="5"/>
  <c r="F47" i="5"/>
  <c r="F48" i="5" s="1"/>
  <c r="E45" i="5"/>
  <c r="D45" i="5"/>
  <c r="F44" i="5"/>
  <c r="F45" i="5" s="1"/>
  <c r="E42" i="5"/>
  <c r="D42" i="5"/>
  <c r="F41" i="5"/>
  <c r="F42" i="5" s="1"/>
  <c r="E39" i="5"/>
  <c r="D39" i="5"/>
  <c r="F38" i="5"/>
  <c r="F37" i="5"/>
  <c r="F39" i="5" s="1"/>
  <c r="E35" i="5"/>
  <c r="D35" i="5"/>
  <c r="F34" i="5"/>
  <c r="F33" i="5"/>
  <c r="E31" i="5"/>
  <c r="D31" i="5"/>
  <c r="F30" i="5"/>
  <c r="F31" i="5" s="1"/>
  <c r="E28" i="5"/>
  <c r="D28" i="5"/>
  <c r="F27" i="5"/>
  <c r="F26" i="5"/>
  <c r="E24" i="5"/>
  <c r="D24" i="5"/>
  <c r="F23" i="5"/>
  <c r="F22" i="5"/>
  <c r="E20" i="5"/>
  <c r="D20" i="5"/>
  <c r="F19" i="5"/>
  <c r="F18" i="5"/>
  <c r="F17" i="5"/>
  <c r="E15" i="5"/>
  <c r="D15" i="5"/>
  <c r="F14" i="5"/>
  <c r="F15" i="5" s="1"/>
  <c r="E12" i="5"/>
  <c r="D12" i="5"/>
  <c r="F11" i="5"/>
  <c r="F10" i="5"/>
  <c r="E8" i="5"/>
  <c r="D8" i="5"/>
  <c r="F7" i="5"/>
  <c r="F8" i="5" s="1"/>
  <c r="F99" i="5" l="1"/>
  <c r="F236" i="5"/>
  <c r="F534" i="5"/>
  <c r="F123" i="5"/>
  <c r="F145" i="5"/>
  <c r="F304" i="5"/>
  <c r="F209" i="5"/>
  <c r="F28" i="5"/>
  <c r="F459" i="5"/>
  <c r="F513" i="5"/>
  <c r="F330" i="5"/>
  <c r="F355" i="5"/>
  <c r="F20" i="5"/>
  <c r="F228" i="5"/>
  <c r="Q622" i="5"/>
  <c r="F421" i="5"/>
  <c r="F431" i="5"/>
  <c r="F181" i="5"/>
  <c r="Y622" i="5"/>
  <c r="F265" i="5"/>
  <c r="F318" i="5"/>
  <c r="F465" i="5"/>
  <c r="F63" i="5"/>
  <c r="F94" i="5"/>
  <c r="F136" i="5"/>
  <c r="F369" i="5"/>
  <c r="F436" i="5"/>
  <c r="F524" i="5"/>
  <c r="F291" i="5"/>
  <c r="F481" i="5"/>
  <c r="F12" i="5"/>
  <c r="F24" i="5"/>
  <c r="F35" i="5"/>
  <c r="F55" i="5"/>
  <c r="F67" i="5"/>
  <c r="F106" i="5"/>
  <c r="F119" i="5"/>
  <c r="F281" i="5"/>
  <c r="F416" i="5"/>
  <c r="F503" i="5"/>
  <c r="F616" i="5"/>
  <c r="X622" i="5"/>
  <c r="S182" i="2" s="1"/>
  <c r="I622" i="5"/>
  <c r="J182" i="2" s="1"/>
  <c r="S622" i="5"/>
  <c r="K622" i="5"/>
  <c r="K182" i="2" s="1"/>
  <c r="Z622" i="5"/>
  <c r="T182" i="2" s="1"/>
  <c r="AB622" i="5"/>
  <c r="U182" i="2" s="1"/>
  <c r="U622" i="5"/>
  <c r="M622" i="5"/>
  <c r="L182" i="2" s="1"/>
  <c r="G622" i="5"/>
  <c r="H182" i="2" s="1"/>
  <c r="W622" i="5"/>
  <c r="N622" i="5"/>
  <c r="M182" i="2" s="1"/>
  <c r="AD622" i="5"/>
  <c r="V182" i="2" s="1"/>
  <c r="H622" i="5"/>
  <c r="I182" i="2" s="1"/>
  <c r="P622" i="5"/>
  <c r="N182" i="2" s="1"/>
  <c r="AF622" i="5"/>
  <c r="W182" i="2" s="1"/>
  <c r="J622" i="5"/>
  <c r="AA622" i="5"/>
  <c r="R622" i="5"/>
  <c r="O182" i="2" s="1"/>
  <c r="L622" i="5"/>
  <c r="T622" i="5"/>
  <c r="P182" i="2" s="1"/>
  <c r="AC622" i="5"/>
  <c r="O622" i="5"/>
  <c r="AE622" i="5"/>
  <c r="V622" i="5"/>
  <c r="R182" i="2" s="1"/>
  <c r="F181" i="2" l="1"/>
  <c r="E181" i="2"/>
  <c r="D181" i="2"/>
  <c r="F261" i="4"/>
  <c r="E261" i="4"/>
  <c r="D261" i="4"/>
</calcChain>
</file>

<file path=xl/sharedStrings.xml><?xml version="1.0" encoding="utf-8"?>
<sst xmlns="http://schemas.openxmlformats.org/spreadsheetml/2006/main" count="2460" uniqueCount="850">
  <si>
    <t>DIST</t>
  </si>
  <si>
    <t>COUNTY</t>
  </si>
  <si>
    <t>DISTRICT</t>
  </si>
  <si>
    <t>GROSS ASSESSED VALUATION</t>
  </si>
  <si>
    <t>TIF</t>
  </si>
  <si>
    <t>NET ASSESSED VALUATION</t>
  </si>
  <si>
    <t>Mill Levy per HB20-1418</t>
  </si>
  <si>
    <t>Remaining Tax Credit</t>
  </si>
  <si>
    <t>GENERAL FUND MILL</t>
  </si>
  <si>
    <t>CATEGORICAL</t>
  </si>
  <si>
    <t>Total Prog Reserve</t>
  </si>
  <si>
    <t>HOLD HARMLESS OVERRIDE</t>
  </si>
  <si>
    <t>EXCESS OVERRIDE</t>
  </si>
  <si>
    <t>VOTER APPROVED OVERRIDE</t>
  </si>
  <si>
    <t>ABATEMENT mill</t>
  </si>
  <si>
    <t>TOTAL MILLS</t>
  </si>
  <si>
    <t>BOND</t>
  </si>
  <si>
    <t>TRANSP</t>
  </si>
  <si>
    <t>SPEC BLDG</t>
  </si>
  <si>
    <t>Suppl. Cap Constr, Tech, Def Maint</t>
  </si>
  <si>
    <t>Other</t>
  </si>
  <si>
    <t>FULL TOTAL PROGRAM MILL</t>
  </si>
  <si>
    <t>STATE SHARE FUND</t>
  </si>
  <si>
    <t>ABATE AMOUNT</t>
  </si>
  <si>
    <t>ADAMS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</si>
  <si>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</si>
  <si>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</si>
  <si>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</si>
  <si>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</si>
  <si>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</si>
  <si>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</si>
  <si>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</si>
  <si>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</t>
  </si>
  <si>
    <t>Alamosa RE-11J</t>
  </si>
  <si>
    <t>Sangre De Cristo Re-22J</t>
  </si>
  <si>
    <t>ARAPAHOE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</si>
  <si>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</si>
  <si>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</si>
  <si>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</si>
  <si>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</si>
  <si>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</si>
  <si>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</si>
  <si>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</si>
  <si>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</t>
  </si>
  <si>
    <t>Archuleta County 50 Jt</t>
  </si>
  <si>
    <t>BACA</t>
  </si>
  <si>
    <t>Walsh RE-1</t>
  </si>
  <si>
    <t>Pritchett RE-3</t>
  </si>
  <si>
    <t>Springfield RE-4</t>
  </si>
  <si>
    <t>Vilas RE-5</t>
  </si>
  <si>
    <t>Campo RE-6</t>
  </si>
  <si>
    <t>BENT</t>
  </si>
  <si>
    <t>Las Animas RE-1</t>
  </si>
  <si>
    <t>McClave Re-2</t>
  </si>
  <si>
    <t>BOULDER</t>
  </si>
  <si>
    <t>St Vrain Valley RE1J</t>
  </si>
  <si>
    <t>Boulder Valley Re 2</t>
  </si>
  <si>
    <t>CHAFFEE</t>
  </si>
  <si>
    <t>Buena Vista R-31</t>
  </si>
  <si>
    <t>Salida R-32</t>
  </si>
  <si>
    <t>CHEYENNE</t>
  </si>
  <si>
    <t>Kit Carson R-1</t>
  </si>
  <si>
    <t>Cheyenne County Re-5</t>
  </si>
  <si>
    <t>CLEAR CREEK</t>
  </si>
  <si>
    <t>Clear Creek RE-1</t>
  </si>
  <si>
    <t>CONEJOS</t>
  </si>
  <si>
    <t>North Conejos RE-1J</t>
  </si>
  <si>
    <t>Sanford 6J</t>
  </si>
  <si>
    <t>South Conejos RE-10</t>
  </si>
  <si>
    <t>COSTILLA</t>
  </si>
  <si>
    <t>Centennial R-1</t>
  </si>
  <si>
    <t>Sierra Grande R-30</t>
  </si>
  <si>
    <t>CROWLEY</t>
  </si>
  <si>
    <t>Crowley County RE-1-J</t>
  </si>
  <si>
    <t>CUSTER</t>
  </si>
  <si>
    <t>Custer County School District C-1</t>
  </si>
  <si>
    <t>DELTA</t>
  </si>
  <si>
    <t>Delta County 50(J)</t>
  </si>
  <si>
    <t>DENVER</t>
  </si>
  <si>
    <t>Denver County 1</t>
  </si>
  <si>
    <t>DOLORES</t>
  </si>
  <si>
    <t>Dolores County RE No.2</t>
  </si>
  <si>
    <t>DOUGLAS</t>
  </si>
  <si>
    <t>Douglas County Re 1</t>
  </si>
  <si>
    <t>EAGLE</t>
  </si>
  <si>
    <t>Eagle County RE 50</t>
  </si>
  <si>
    <t>ELBERT</t>
  </si>
  <si>
    <t>Elizabeth School District</t>
  </si>
  <si>
    <t>Kiowa C-2</t>
  </si>
  <si>
    <t>Big Sandy 100J</t>
  </si>
  <si>
    <t>Elbert 200</t>
  </si>
  <si>
    <t>Agate 300</t>
  </si>
  <si>
    <t>EL PASO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</si>
  <si>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</si>
  <si>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</si>
  <si>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</si>
  <si>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</si>
  <si>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</si>
  <si>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</si>
  <si>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</si>
  <si>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</si>
  <si>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</si>
  <si>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</si>
  <si>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</si>
  <si>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</si>
  <si>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</si>
  <si>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</si>
  <si>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</si>
  <si>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FREMONT</t>
  </si>
  <si>
    <t>Canon City RE-1</t>
  </si>
  <si>
    <t>Fremont RE-2</t>
  </si>
  <si>
    <t>Cotopaxi RE-3</t>
  </si>
  <si>
    <t>GARFIELD</t>
  </si>
  <si>
    <t>Roaring Fork RE-1</t>
  </si>
  <si>
    <t>Garfield Re-2</t>
  </si>
  <si>
    <t>Garfield 16</t>
  </si>
  <si>
    <t>GILPIN</t>
  </si>
  <si>
    <t>Gilpin County RE-1</t>
  </si>
  <si>
    <t>GRAND</t>
  </si>
  <si>
    <t>West Grand 1-JT</t>
  </si>
  <si>
    <t>East Grand 2</t>
  </si>
  <si>
    <t>GUNNISON</t>
  </si>
  <si>
    <t>Gunnison Watershed RE1J</t>
  </si>
  <si>
    <t>HINSDALE</t>
  </si>
  <si>
    <t>Hinsdale County RE 1</t>
  </si>
  <si>
    <t>HUERFANO</t>
  </si>
  <si>
    <t>Huerfano Re-1</t>
  </si>
  <si>
    <t>La Veta Re-2</t>
  </si>
  <si>
    <t>JACKSON</t>
  </si>
  <si>
    <t>North Park R-1</t>
  </si>
  <si>
    <t>JEFFERSON</t>
  </si>
  <si>
    <t>Jefferson County R-1</t>
  </si>
  <si>
    <t>KIOWA</t>
  </si>
  <si>
    <t>Eads RE-1</t>
  </si>
  <si>
    <t>Plainview RE-2</t>
  </si>
  <si>
    <t>KIT CARSON</t>
  </si>
  <si>
    <t>Arriba-Flagler C-20</t>
  </si>
  <si>
    <t>Hi-Plains R-23</t>
  </si>
  <si>
    <t>Stratton R-4</t>
  </si>
  <si>
    <t>Bethune R-5</t>
  </si>
  <si>
    <t>Burlington RE-6J</t>
  </si>
  <si>
    <t>LAKE</t>
  </si>
  <si>
    <t>Lake County R-1</t>
  </si>
  <si>
    <t>LA PLATA</t>
  </si>
  <si>
    <t>Durango 9-R</t>
  </si>
  <si>
    <t>Bayfield 10 Jt-R</t>
  </si>
  <si>
    <t>Ignacio 11 JT</t>
  </si>
  <si>
    <t>LARIMER</t>
  </si>
  <si>
    <t>Poudre R-1</t>
  </si>
  <si>
    <t>Thompson R2-J</t>
  </si>
  <si>
    <t>Estes Park R-3</t>
  </si>
  <si>
    <t>LAS ANIMAS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</si>
  <si>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</si>
  <si>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</si>
  <si>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</si>
  <si>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</si>
  <si>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</si>
  <si>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</si>
  <si>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LINCOLN</t>
  </si>
  <si>
    <t>Genoa-Hugo C113</t>
  </si>
  <si>
    <t>Limon RE-4J</t>
  </si>
  <si>
    <t>Karval RE-23</t>
  </si>
  <si>
    <t>LOGAN</t>
  </si>
  <si>
    <t>Valley RE-1</t>
  </si>
  <si>
    <t>Frenchman RE-3</t>
  </si>
  <si>
    <t>Buffalo RE-4J</t>
  </si>
  <si>
    <t>Plateau RE-5</t>
  </si>
  <si>
    <t>MESA</t>
  </si>
  <si>
    <t>De Beque 49JT</t>
  </si>
  <si>
    <t>Plateau Valley 50</t>
  </si>
  <si>
    <t>Mesa County Valley 51</t>
  </si>
  <si>
    <t>MINERAL</t>
  </si>
  <si>
    <t>Creede School District</t>
  </si>
  <si>
    <t>MOFFAT</t>
  </si>
  <si>
    <t>Moffat County RE: No 1</t>
  </si>
  <si>
    <t>MONTEZUMA</t>
  </si>
  <si>
    <t>Montezuma-Cortez RE-1</t>
  </si>
  <si>
    <t>Dolores RE-4A</t>
  </si>
  <si>
    <t>Mancos Re-6</t>
  </si>
  <si>
    <t>MONTROSE</t>
  </si>
  <si>
    <t>Montrose County RE-1J</t>
  </si>
  <si>
    <t>West End RE-2</t>
  </si>
  <si>
    <t>MORGAN</t>
  </si>
  <si>
    <t>Brush RE-2(J)</t>
  </si>
  <si>
    <t>Fort Morgan Re-3</t>
  </si>
  <si>
    <t>Weldon Valley RE-20(J)</t>
  </si>
  <si>
    <t>Wiggins RE-50(J)</t>
  </si>
  <si>
    <t>OTERO</t>
  </si>
  <si>
    <t>East Otero R-1</t>
  </si>
  <si>
    <t>Rocky Ford R-2</t>
  </si>
  <si>
    <t>Manzanola 3J</t>
  </si>
  <si>
    <t>Fowler R-4J</t>
  </si>
  <si>
    <t>Cheraw 31</t>
  </si>
  <si>
    <t>Swink 33</t>
  </si>
  <si>
    <t>OURAY</t>
  </si>
  <si>
    <t>Ouray R-1</t>
  </si>
  <si>
    <t>Ridgway R-2</t>
  </si>
  <si>
    <t>PARK</t>
  </si>
  <si>
    <t>Platte Canyon 1</t>
  </si>
  <si>
    <t>Park County RE-2</t>
  </si>
  <si>
    <t>PHILLIPS</t>
  </si>
  <si>
    <t>Holyoke Re-1J</t>
  </si>
  <si>
    <t>Haxtun RE-2J</t>
  </si>
  <si>
    <t>PITKIN</t>
  </si>
  <si>
    <t>Aspen 1</t>
  </si>
  <si>
    <t>PROWERS</t>
  </si>
  <si>
    <t>Granada RE-1</t>
  </si>
  <si>
    <t>Lamar Re-2</t>
  </si>
  <si>
    <t>Holly RE-3</t>
  </si>
  <si>
    <t>Wiley RE-13 Jt</t>
  </si>
  <si>
    <t>PUEBLO</t>
  </si>
  <si>
    <t>Pueblo City 60</t>
  </si>
  <si>
    <t>Pueblo County 70</t>
  </si>
  <si>
    <t>RIO BLANCO</t>
  </si>
  <si>
    <t>Meeker RE-1</t>
  </si>
  <si>
    <t>Rangely RE-4</t>
  </si>
  <si>
    <t>RIO GRANDE</t>
  </si>
  <si>
    <t>Upper Rio Grande School District C-7</t>
  </si>
  <si>
    <t>Monte Vista C-8</t>
  </si>
  <si>
    <t>Sargent RE-33J</t>
  </si>
  <si>
    <t>ROUTT</t>
  </si>
  <si>
    <t>Hayden RE-1</t>
  </si>
  <si>
    <t>Steamboat Springs RE-2</t>
  </si>
  <si>
    <t>South Routt RE 3</t>
  </si>
  <si>
    <t>SAGUACHE</t>
  </si>
  <si>
    <t>Mountain Valley RE 1</t>
  </si>
  <si>
    <t>Moffat 2</t>
  </si>
  <si>
    <t>Center 26 JT</t>
  </si>
  <si>
    <t>SAN JUAN</t>
  </si>
  <si>
    <t>Silverton 1</t>
  </si>
  <si>
    <t>SAN MIGUEL</t>
  </si>
  <si>
    <t>Telluride R-1</t>
  </si>
  <si>
    <t>Norwood R-2J</t>
  </si>
  <si>
    <t>SEDGWICK</t>
  </si>
  <si>
    <t>Julesburg Re-1</t>
  </si>
  <si>
    <t>Revere School District</t>
  </si>
  <si>
    <t>SUMMIT</t>
  </si>
  <si>
    <t>Summit RE-1</t>
  </si>
  <si>
    <t>TELLER</t>
  </si>
  <si>
    <t>Cripple Creek-Victor RE-1</t>
  </si>
  <si>
    <t>Woodland Park Re-2</t>
  </si>
  <si>
    <t>WASHINGTON</t>
  </si>
  <si>
    <t>Akron R-1</t>
  </si>
  <si>
    <t>Arickaree R-2</t>
  </si>
  <si>
    <t>Otis R-3</t>
  </si>
  <si>
    <t>Lone Star 101</t>
  </si>
  <si>
    <t>Woodlin R-104</t>
  </si>
  <si>
    <t>WELD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</si>
  <si>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</si>
  <si>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</si>
  <si>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</si>
  <si>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</si>
  <si>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</si>
  <si>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</si>
  <si>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</si>
  <si>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</si>
  <si>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</si>
  <si>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</si>
  <si>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</si>
  <si>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</si>
  <si>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</t>
  </si>
  <si>
    <t>Yuma 1</t>
  </si>
  <si>
    <t>Wray RD-2</t>
  </si>
  <si>
    <t>Idalia RJ-3</t>
  </si>
  <si>
    <t>Liberty J-4</t>
  </si>
  <si>
    <t>Total Mills_1</t>
  </si>
  <si>
    <t>Finalized</t>
  </si>
  <si>
    <t>Y</t>
  </si>
  <si>
    <t>BROOMFIELD</t>
  </si>
  <si>
    <t>DISTRICT_NUMBER</t>
  </si>
  <si>
    <t>COUNTY_NAME</t>
  </si>
  <si>
    <t>ORGANIZATION_NAME</t>
  </si>
  <si>
    <t>COUNTY OF</t>
  </si>
  <si>
    <t>ASSESSED</t>
  </si>
  <si>
    <t>NUMBER</t>
  </si>
  <si>
    <t>VALUATION</t>
  </si>
  <si>
    <t>SCHOOL DISTRICT</t>
  </si>
  <si>
    <t>0010</t>
  </si>
  <si>
    <t>MAPLETON 1</t>
  </si>
  <si>
    <t xml:space="preserve">           MAPLETON 1 TOTAL</t>
  </si>
  <si>
    <t>0020</t>
  </si>
  <si>
    <t>ADAMS 12 FIVE STAR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</si>
  <si>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</si>
  <si>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</si>
  <si>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</si>
  <si>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</si>
  <si>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</si>
  <si>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</si>
  <si>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 xml:space="preserve">           BRIGHTON 27J TOTAL</t>
  </si>
  <si>
    <t>0050</t>
  </si>
  <si>
    <t>BENNETT 29J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</si>
  <si>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</si>
  <si>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</si>
  <si>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</si>
  <si>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</si>
  <si>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</si>
  <si>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</si>
  <si>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</si>
  <si>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</si>
  <si>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 RE-11J</t>
  </si>
  <si>
    <t xml:space="preserve">           ALAMOSA RE-11J TOTAL</t>
  </si>
  <si>
    <t>0110</t>
  </si>
  <si>
    <t>SANGRE DE CRISTO RE-22J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</si>
  <si>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</si>
  <si>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</si>
  <si>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</si>
  <si>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</si>
  <si>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</si>
  <si>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</si>
  <si>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</si>
  <si>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</si>
  <si>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</si>
  <si>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</si>
  <si>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</si>
  <si>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</si>
  <si>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</si>
  <si>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</si>
  <si>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</si>
  <si>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</si>
  <si>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</si>
  <si>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</si>
  <si>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</si>
  <si>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</si>
  <si>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</si>
  <si>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</si>
  <si>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</si>
  <si>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 COUNTY 50 JT</t>
  </si>
  <si>
    <t xml:space="preserve">           ARCHULETA COUNTY 50 JT TOTAL</t>
  </si>
  <si>
    <t>0230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</si>
  <si>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</si>
  <si>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</si>
  <si>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</si>
  <si>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</si>
  <si>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</si>
  <si>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</si>
  <si>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</si>
  <si>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</si>
  <si>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</si>
  <si>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</si>
  <si>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</si>
  <si>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</si>
  <si>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</si>
  <si>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</si>
  <si>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</si>
  <si>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</si>
  <si>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</si>
  <si>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</si>
  <si>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</si>
  <si>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</si>
  <si>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</si>
  <si>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ST VRAIN VALLEY RE-1J</t>
  </si>
  <si>
    <t xml:space="preserve">           ST VRAIN VALLEY RE-1J TOTAL</t>
  </si>
  <si>
    <t>0480</t>
  </si>
  <si>
    <t>BOULDER VALLEY RE- 2</t>
  </si>
  <si>
    <t xml:space="preserve">           BOULDER VALLEY RE- 2 TOTAL</t>
  </si>
  <si>
    <t>0490</t>
  </si>
  <si>
    <t>BUENA VISTA R-31</t>
  </si>
  <si>
    <t xml:space="preserve">           BUENA VISTA R-31 TOTAL</t>
  </si>
  <si>
    <t>0500</t>
  </si>
  <si>
    <t>SALIDA R-32(J)</t>
  </si>
  <si>
    <t xml:space="preserve">           SALIDA R-32(J) TOTAL</t>
  </si>
  <si>
    <t>0510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</si>
  <si>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</si>
  <si>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</si>
  <si>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</si>
  <si>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</si>
  <si>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</si>
  <si>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</si>
  <si>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</si>
  <si>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</si>
  <si>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</si>
  <si>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</si>
  <si>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</si>
  <si>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</si>
  <si>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</si>
  <si>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</si>
  <si>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</si>
  <si>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</si>
  <si>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</si>
  <si>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</si>
  <si>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</si>
  <si>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</si>
  <si>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</si>
  <si>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</si>
  <si>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</si>
  <si>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</si>
  <si>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 COUNTY RE-1-J</t>
  </si>
  <si>
    <t xml:space="preserve">           CROWLEY COUNTY RE-1-J TOTAL</t>
  </si>
  <si>
    <t>0860</t>
  </si>
  <si>
    <t>CUSTER COUNTY C1</t>
  </si>
  <si>
    <t xml:space="preserve">           CONSOLIDATED C-1 TOTAL</t>
  </si>
  <si>
    <t>0870</t>
  </si>
  <si>
    <t>DELTA COUNTY 50(J)</t>
  </si>
  <si>
    <t xml:space="preserve">           DELTA COUNTY 50(J) TOTAL</t>
  </si>
  <si>
    <t>0880</t>
  </si>
  <si>
    <t>DENVER COUNTY 1</t>
  </si>
  <si>
    <t xml:space="preserve">           DENVER COUNTY 1 TOTAL</t>
  </si>
  <si>
    <t>0890</t>
  </si>
  <si>
    <t>DOLORES RE NO.2</t>
  </si>
  <si>
    <t xml:space="preserve">           DOLORES COUNTY RE-2 TOTAL</t>
  </si>
  <si>
    <t>0900</t>
  </si>
  <si>
    <t>DOUGLAS COUNTY RE-1</t>
  </si>
  <si>
    <t xml:space="preserve">           DOUGLAS COUNTY RE-1 TOTAL</t>
  </si>
  <si>
    <t>0910</t>
  </si>
  <si>
    <t>EAGLE COUNTY RE 50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</si>
  <si>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</si>
  <si>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</si>
  <si>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</si>
  <si>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</si>
  <si>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</si>
  <si>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</si>
  <si>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</si>
  <si>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</si>
  <si>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</si>
  <si>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</si>
  <si>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</si>
  <si>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</si>
  <si>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</si>
  <si>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</si>
  <si>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</si>
  <si>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</si>
  <si>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</si>
  <si>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</si>
  <si>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</si>
  <si>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</si>
  <si>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</si>
  <si>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</si>
  <si>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</si>
  <si>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</si>
  <si>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</si>
  <si>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</si>
  <si>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</si>
  <si>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</si>
  <si>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</si>
  <si>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</si>
  <si>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</si>
  <si>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</si>
  <si>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</si>
  <si>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</si>
  <si>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</si>
  <si>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</si>
  <si>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</si>
  <si>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</si>
  <si>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</si>
  <si>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</si>
  <si>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</si>
  <si>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</si>
  <si>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</si>
  <si>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</si>
  <si>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</si>
  <si>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</si>
  <si>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</si>
  <si>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</si>
  <si>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</si>
  <si>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</si>
  <si>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</si>
  <si>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</si>
  <si>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</si>
  <si>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DISTRICT 49</t>
  </si>
  <si>
    <t xml:space="preserve">           FALCON 49 TOTAL</t>
  </si>
  <si>
    <t>1120</t>
  </si>
  <si>
    <t>EDISON 54JT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</si>
  <si>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</si>
  <si>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</si>
  <si>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</si>
  <si>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</si>
  <si>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</si>
  <si>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</si>
  <si>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</si>
  <si>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</si>
  <si>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</si>
  <si>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</si>
  <si>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</si>
  <si>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</si>
  <si>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</si>
  <si>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</si>
  <si>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</si>
  <si>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</si>
  <si>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</si>
  <si>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</si>
  <si>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</si>
  <si>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</si>
  <si>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</si>
  <si>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</si>
  <si>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</si>
  <si>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</si>
  <si>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</si>
  <si>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</si>
  <si>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WEST GRAND 1-JT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</si>
  <si>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</si>
  <si>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</si>
  <si>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</si>
  <si>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</si>
  <si>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</si>
  <si>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</si>
  <si>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</si>
  <si>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</si>
  <si>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</si>
  <si>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</si>
  <si>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</si>
  <si>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</si>
  <si>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</si>
  <si>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</si>
  <si>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</si>
  <si>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</si>
  <si>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</si>
  <si>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NORTH PARK R-1</t>
  </si>
  <si>
    <t xml:space="preserve">           NORTH PARK R-1 TOTAL</t>
  </si>
  <si>
    <t>1420</t>
  </si>
  <si>
    <t>JEFFERSON COUNTY R-1</t>
  </si>
  <si>
    <t xml:space="preserve">           JEFFERSON COUNTY R-1 TOTAL</t>
  </si>
  <si>
    <t>1430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</si>
  <si>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</si>
  <si>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</si>
  <si>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</si>
  <si>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</si>
  <si>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</si>
  <si>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</si>
  <si>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</si>
  <si>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</si>
  <si>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</si>
  <si>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</si>
  <si>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</si>
  <si>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</si>
  <si>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</si>
  <si>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</si>
  <si>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</si>
  <si>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</si>
  <si>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</si>
  <si>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</si>
  <si>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</si>
  <si>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 xml:space="preserve">           BURLINGTON RE-6J TOTAL</t>
  </si>
  <si>
    <t>1510</t>
  </si>
  <si>
    <t>LAKE COUNTY R-1</t>
  </si>
  <si>
    <t xml:space="preserve">           LAKE COUNTY R-1 TOTAL</t>
  </si>
  <si>
    <t>1520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</si>
  <si>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</si>
  <si>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</si>
  <si>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</si>
  <si>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</si>
  <si>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</si>
  <si>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</si>
  <si>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</si>
  <si>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</si>
  <si>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</si>
  <si>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</si>
  <si>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</si>
  <si>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</si>
  <si>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</si>
  <si>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</si>
  <si>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</si>
  <si>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</si>
  <si>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</si>
  <si>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</si>
  <si>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</si>
  <si>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</si>
  <si>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</si>
  <si>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</si>
  <si>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</si>
  <si>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</si>
  <si>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</si>
  <si>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</si>
  <si>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</si>
  <si>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</si>
  <si>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</si>
  <si>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</si>
  <si>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</si>
  <si>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</si>
  <si>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</si>
  <si>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</si>
  <si>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</si>
  <si>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</si>
  <si>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</si>
  <si>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</si>
  <si>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</si>
  <si>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</si>
  <si>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</si>
  <si>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</si>
  <si>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</si>
  <si>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</si>
  <si>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</si>
  <si>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</si>
  <si>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</si>
  <si>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</si>
  <si>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</si>
  <si>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</si>
  <si>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</si>
  <si>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</si>
  <si>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</si>
  <si>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</si>
  <si>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</si>
  <si>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</si>
  <si>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</si>
  <si>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</si>
  <si>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</si>
  <si>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</si>
  <si>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</si>
  <si>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</si>
  <si>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</si>
  <si>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</si>
  <si>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</si>
  <si>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</si>
  <si>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CREEDE CONSOLIDATED 1</t>
  </si>
  <si>
    <t xml:space="preserve">           CREEDE CONSOLIDATED 1 TOTAL</t>
  </si>
  <si>
    <t>2020</t>
  </si>
  <si>
    <t>MOFFAT COUNTY RE-1</t>
  </si>
  <si>
    <t xml:space="preserve">           MOFFAT COUNTY RE-1 TOTAL</t>
  </si>
  <si>
    <t>2035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</si>
  <si>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</si>
  <si>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</si>
  <si>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</si>
  <si>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</si>
  <si>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</si>
  <si>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</si>
  <si>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</si>
  <si>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</si>
  <si>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</si>
  <si>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</si>
  <si>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</si>
  <si>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</si>
  <si>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</si>
  <si>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</si>
  <si>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</si>
  <si>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</si>
  <si>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</si>
  <si>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</si>
  <si>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</si>
  <si>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</si>
  <si>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</si>
  <si>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</si>
  <si>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</si>
  <si>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</si>
  <si>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</si>
  <si>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</si>
  <si>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</si>
  <si>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</si>
  <si>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</si>
  <si>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</si>
  <si>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</si>
  <si>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</si>
  <si>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</si>
  <si>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</si>
  <si>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</si>
  <si>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</si>
  <si>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</si>
  <si>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</si>
  <si>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</si>
  <si>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</si>
  <si>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</si>
  <si>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</si>
  <si>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</si>
  <si>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</si>
  <si>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</si>
  <si>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</si>
  <si>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</si>
  <si>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</si>
  <si>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</si>
  <si>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</si>
  <si>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</si>
  <si>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</si>
  <si>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</si>
  <si>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</si>
  <si>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</si>
  <si>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</si>
  <si>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</si>
  <si>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HOLYOKE RE-1J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</si>
  <si>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</si>
  <si>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</si>
  <si>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</si>
  <si>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</si>
  <si>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</si>
  <si>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</si>
  <si>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</si>
  <si>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</si>
  <si>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</si>
  <si>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</si>
  <si>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</si>
  <si>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</si>
  <si>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</si>
  <si>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</si>
  <si>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</si>
  <si>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</si>
  <si>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</si>
  <si>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</si>
  <si>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</si>
  <si>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</si>
  <si>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</si>
  <si>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</si>
  <si>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</si>
  <si>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</si>
  <si>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</si>
  <si>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</si>
  <si>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</si>
  <si>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</si>
  <si>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</si>
  <si>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</si>
  <si>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</si>
  <si>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</si>
  <si>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</si>
  <si>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</si>
  <si>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</si>
  <si>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</si>
  <si>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</si>
  <si>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</si>
  <si>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</si>
  <si>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</si>
  <si>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</si>
  <si>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</si>
  <si>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</si>
  <si>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</si>
  <si>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</si>
  <si>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</si>
  <si>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</si>
  <si>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</si>
  <si>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</si>
  <si>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</si>
  <si>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</si>
  <si>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</si>
  <si>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</si>
  <si>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</si>
  <si>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</si>
  <si>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</si>
  <si>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</si>
  <si>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</si>
  <si>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</si>
  <si>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</si>
  <si>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</si>
  <si>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</si>
  <si>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</si>
  <si>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</si>
  <si>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</si>
  <si>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</si>
  <si>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</si>
  <si>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</si>
  <si>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</si>
  <si>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</si>
  <si>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</si>
  <si>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REVERE SCHOOL DISTRICT</t>
  </si>
  <si>
    <t xml:space="preserve">           REVERE SCHOOL DISTRICT TOTAL</t>
  </si>
  <si>
    <t>3000</t>
  </si>
  <si>
    <t>SUMMIT RE-1</t>
  </si>
  <si>
    <t xml:space="preserve">           SUMMIT RE-1 TOTAL</t>
  </si>
  <si>
    <t>3010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</si>
  <si>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</si>
  <si>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</si>
  <si>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</si>
  <si>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</si>
  <si>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</si>
  <si>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</si>
  <si>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</si>
  <si>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</si>
  <si>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</si>
  <si>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</si>
  <si>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</si>
  <si>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</si>
  <si>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</si>
  <si>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</si>
  <si>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</si>
  <si>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</si>
  <si>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</si>
  <si>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</si>
  <si>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</si>
  <si>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</si>
  <si>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</si>
  <si>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</si>
  <si>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</si>
  <si>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</si>
  <si>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</si>
  <si>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</si>
  <si>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</si>
  <si>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</si>
  <si>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</si>
  <si>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</si>
  <si>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</si>
  <si>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</si>
  <si>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</si>
  <si>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</si>
  <si>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</si>
  <si>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</si>
  <si>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</si>
  <si>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</si>
  <si>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</si>
  <si>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</si>
  <si>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</si>
  <si>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</si>
  <si>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</si>
  <si>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</si>
  <si>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</si>
  <si>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</si>
  <si>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</si>
  <si>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</si>
  <si>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</si>
  <si>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</si>
  <si>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</si>
  <si>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</si>
  <si>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</si>
  <si>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</si>
  <si>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</si>
  <si>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</si>
  <si>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</si>
  <si>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</si>
  <si>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</si>
  <si>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</si>
  <si>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</si>
  <si>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</si>
  <si>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</si>
  <si>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</si>
  <si>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</si>
  <si>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</si>
  <si>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</si>
  <si>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</si>
  <si>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>GROSS</t>
  </si>
  <si>
    <t>NET</t>
  </si>
  <si>
    <t>EXCESS</t>
  </si>
  <si>
    <t xml:space="preserve">TOTAL </t>
  </si>
  <si>
    <t xml:space="preserve">HOLD </t>
  </si>
  <si>
    <t>HOLD</t>
  </si>
  <si>
    <t>VOTER</t>
  </si>
  <si>
    <t>SPECIAL</t>
  </si>
  <si>
    <t>SUPPL. CAP.</t>
  </si>
  <si>
    <t>HB20-1418</t>
  </si>
  <si>
    <t>TEMP</t>
  </si>
  <si>
    <t>NET TOTAL</t>
  </si>
  <si>
    <t xml:space="preserve">CAT </t>
  </si>
  <si>
    <t>PROGRAM</t>
  </si>
  <si>
    <t>HARMLESS</t>
  </si>
  <si>
    <t>APPROVED</t>
  </si>
  <si>
    <t>BLDG.</t>
  </si>
  <si>
    <t>CONST.</t>
  </si>
  <si>
    <t>TOTAL</t>
  </si>
  <si>
    <t>TOTAL PRGM</t>
  </si>
  <si>
    <t>TAX</t>
  </si>
  <si>
    <t>PRGM</t>
  </si>
  <si>
    <t>BUYOUT</t>
  </si>
  <si>
    <t>RESERVE</t>
  </si>
  <si>
    <t>OVERRIDE</t>
  </si>
  <si>
    <t>ABATE</t>
  </si>
  <si>
    <t>REDEMP.</t>
  </si>
  <si>
    <t>TRANSP.</t>
  </si>
  <si>
    <t>&amp; TECH</t>
  </si>
  <si>
    <t>TECH</t>
  </si>
  <si>
    <t>OTHER</t>
  </si>
  <si>
    <t>MILL</t>
  </si>
  <si>
    <t>MILLS</t>
  </si>
  <si>
    <t>CREDIT</t>
  </si>
  <si>
    <t>DEF MAINT.</t>
  </si>
  <si>
    <t>LEVY</t>
  </si>
  <si>
    <t>Per Final Mill levy table</t>
  </si>
  <si>
    <t>SOT</t>
  </si>
  <si>
    <t>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</si>
</sst>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000"/>
    <numFmt numFmtId="165" formatCode="#,##0.000"/>
    <numFmt numFmtId="166" formatCode="#,##0.0_);\(#,##0.0\)"/>
    <numFmt numFmtId="167" formatCode="&quot;$&quot;#,##0"/>
    <numFmt numFmtId="168" formatCode="0.000"/>
    <numFmt numFmtId="169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41" fontId="0" fillId="0" borderId="0" xfId="3" applyNumberFormat="1" applyFont="1"/>
    <xf numFmtId="0" fontId="2" fillId="0" borderId="0" xfId="2"/>
    <xf numFmtId="0" fontId="2" fillId="0" borderId="0" xfId="2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/>
    <xf numFmtId="166" fontId="2" fillId="0" borderId="0" xfId="2" applyNumberFormat="1" applyAlignment="1">
      <alignment horizontal="left"/>
    </xf>
    <xf numFmtId="0" fontId="2" fillId="0" borderId="0" xfId="2" quotePrefix="1"/>
    <xf numFmtId="38" fontId="2" fillId="0" borderId="0" xfId="2" applyNumberFormat="1"/>
    <xf numFmtId="0" fontId="2" fillId="2" borderId="0" xfId="2" applyFill="1"/>
    <xf numFmtId="166" fontId="2" fillId="2" borderId="0" xfId="2" applyNumberFormat="1" applyFill="1" applyAlignment="1">
      <alignment horizontal="left"/>
    </xf>
    <xf numFmtId="0" fontId="2" fillId="2" borderId="0" xfId="2" applyFill="1" applyAlignment="1">
      <alignment horizontal="left"/>
    </xf>
    <xf numFmtId="4" fontId="2" fillId="2" borderId="0" xfId="2" applyNumberFormat="1" applyFill="1" applyProtection="1">
      <protection locked="0"/>
    </xf>
    <xf numFmtId="4" fontId="2" fillId="0" borderId="0" xfId="2" applyNumberFormat="1" applyProtection="1">
      <protection locked="0"/>
    </xf>
    <xf numFmtId="4" fontId="2" fillId="0" borderId="0" xfId="2" applyNumberFormat="1" applyAlignment="1">
      <alignment horizontal="left"/>
    </xf>
    <xf numFmtId="4" fontId="2" fillId="2" borderId="0" xfId="2" applyNumberFormat="1" applyFill="1" applyAlignment="1">
      <alignment horizontal="left"/>
    </xf>
    <xf numFmtId="49" fontId="2" fillId="0" borderId="0" xfId="2" applyNumberFormat="1"/>
    <xf numFmtId="0" fontId="2" fillId="2" borderId="0" xfId="2" quotePrefix="1" applyFill="1"/>
    <xf numFmtId="4" fontId="2" fillId="0" borderId="0" xfId="2" quotePrefix="1" applyNumberFormat="1" applyAlignment="1" applyProtection="1">
      <alignment horizontal="left"/>
      <protection locked="0"/>
    </xf>
    <xf numFmtId="38" fontId="4" fillId="0" borderId="0" xfId="2" applyNumberFormat="1" applyFont="1" applyAlignment="1">
      <alignment horizontal="right"/>
    </xf>
    <xf numFmtId="38" fontId="3" fillId="0" borderId="0" xfId="2" applyNumberFormat="1" applyFont="1" applyAlignment="1">
      <alignment horizontal="center"/>
    </xf>
    <xf numFmtId="167" fontId="5" fillId="0" borderId="0" xfId="2" applyNumberFormat="1" applyFont="1"/>
    <xf numFmtId="167" fontId="3" fillId="0" borderId="0" xfId="2" applyNumberFormat="1" applyFont="1"/>
    <xf numFmtId="167" fontId="2" fillId="0" borderId="0" xfId="2" applyNumberFormat="1" applyAlignment="1">
      <alignment horizontal="left"/>
    </xf>
    <xf numFmtId="167" fontId="2" fillId="0" borderId="0" xfId="2" applyNumberFormat="1"/>
    <xf numFmtId="167" fontId="5" fillId="2" borderId="0" xfId="2" applyNumberFormat="1" applyFont="1" applyFill="1"/>
    <xf numFmtId="167" fontId="3" fillId="0" borderId="0" xfId="2" applyNumberFormat="1" applyFont="1" applyAlignment="1">
      <alignment horizontal="left"/>
    </xf>
    <xf numFmtId="167" fontId="3" fillId="0" borderId="0" xfId="2" applyNumberFormat="1" applyFont="1" applyAlignment="1">
      <alignment horizontal="right"/>
    </xf>
    <xf numFmtId="167" fontId="5" fillId="0" borderId="0" xfId="2" applyNumberFormat="1" applyFont="1" applyAlignment="1">
      <alignment horizontal="right"/>
    </xf>
    <xf numFmtId="0" fontId="2" fillId="0" borderId="0" xfId="2" applyAlignment="1">
      <alignment horizontal="right"/>
    </xf>
    <xf numFmtId="0" fontId="5" fillId="0" borderId="0" xfId="2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4" fontId="5" fillId="0" borderId="0" xfId="2" applyNumberFormat="1" applyFont="1"/>
    <xf numFmtId="168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/>
    </xf>
    <xf numFmtId="168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38" fontId="4" fillId="0" borderId="1" xfId="2" applyNumberFormat="1" applyFont="1" applyBorder="1" applyAlignment="1">
      <alignment horizontal="right"/>
    </xf>
    <xf numFmtId="168" fontId="4" fillId="0" borderId="1" xfId="2" applyNumberFormat="1" applyFont="1" applyBorder="1" applyAlignment="1">
      <alignment horizontal="right"/>
    </xf>
    <xf numFmtId="168" fontId="4" fillId="0" borderId="1" xfId="2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center"/>
    </xf>
    <xf numFmtId="164" fontId="0" fillId="0" borderId="0" xfId="0" quotePrefix="1" applyNumberFormat="1"/>
    <xf numFmtId="49" fontId="0" fillId="0" borderId="0" xfId="0" applyNumberFormat="1"/>
    <xf numFmtId="168" fontId="0" fillId="0" borderId="0" xfId="3" applyNumberFormat="1" applyFont="1"/>
    <xf numFmtId="168" fontId="0" fillId="0" borderId="0" xfId="0" applyNumberFormat="1"/>
    <xf numFmtId="0" fontId="3" fillId="2" borderId="0" xfId="2" applyFont="1" applyFill="1" applyAlignment="1">
      <alignment horizontal="left"/>
    </xf>
    <xf numFmtId="167" fontId="3" fillId="2" borderId="0" xfId="2" applyNumberFormat="1" applyFont="1" applyFill="1"/>
    <xf numFmtId="168" fontId="0" fillId="2" borderId="0" xfId="3" applyNumberFormat="1" applyFont="1" applyFill="1"/>
    <xf numFmtId="168" fontId="0" fillId="2" borderId="0" xfId="0" applyNumberFormat="1" applyFill="1"/>
    <xf numFmtId="0" fontId="0" fillId="2" borderId="0" xfId="0" applyFill="1"/>
    <xf numFmtId="169" fontId="0" fillId="0" borderId="0" xfId="0" applyNumberFormat="1"/>
  </cellXfs>
  <cellStyles count="4">
    <cellStyle name="Comma" xfId="3" builtinId="3"/>
    <cellStyle name="Normal" xfId="0" builtinId="0"/>
    <cellStyle name="Normal 2 2" xfId="2" xr:uid="{5D5F8134-35DE-41A9-B444-518CB90B1B2C}"/>
    <cellStyle name="Normal 5" xfId="1" xr:uid="{A63B9E06-0EAC-4E40-9A78-370F4562E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849A-AE45-45FA-9A54-5EED9A6DDD27}">
  <dimension ref="A1:AK742"/>
  <sheetViews>
    <sheetView tabSelected="1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10.140625" style="5" customWidth="1"/>
    <col min="2" max="2" width="13.28515625" style="5" customWidth="1"/>
    <col min="3" max="3" width="39" style="6" customWidth="1"/>
    <col min="4" max="4" width="14.85546875" bestFit="1" customWidth="1"/>
    <col min="5" max="5" width="13.85546875" bestFit="1" customWidth="1"/>
    <col min="6" max="6" width="14.85546875" bestFit="1" customWidth="1"/>
    <col min="7" max="7" width="13.42578125" bestFit="1" customWidth="1"/>
    <col min="8" max="8" width="9.28515625" customWidth="1"/>
    <col min="9" max="9" width="11.28515625" bestFit="1" customWidth="1"/>
    <col min="10" max="10" width="4.5703125" hidden="1" customWidth="1"/>
    <col min="11" max="11" width="8.5703125" bestFit="1" customWidth="1"/>
    <col min="12" max="12" width="2.85546875" hidden="1" customWidth="1"/>
    <col min="13" max="13" width="10.5703125" bestFit="1" customWidth="1"/>
    <col min="14" max="14" width="11.28515625" bestFit="1" customWidth="1"/>
    <col min="15" max="15" width="4.28515625" hidden="1" customWidth="1"/>
    <col min="16" max="16" width="11.28515625" bestFit="1" customWidth="1"/>
    <col min="17" max="17" width="5.7109375" hidden="1" customWidth="1"/>
    <col min="18" max="18" width="11.28515625" bestFit="1" customWidth="1"/>
    <col min="19" max="19" width="0" hidden="1" customWidth="1"/>
    <col min="20" max="20" width="7.140625" bestFit="1" customWidth="1"/>
    <col min="21" max="21" width="0" hidden="1" customWidth="1"/>
    <col min="22" max="22" width="9.28515625" bestFit="1" customWidth="1"/>
    <col min="23" max="23" width="0" hidden="1" customWidth="1"/>
    <col min="25" max="25" width="0" hidden="1" customWidth="1"/>
    <col min="26" max="26" width="9" bestFit="1" customWidth="1"/>
    <col min="27" max="27" width="0" hidden="1" customWidth="1"/>
    <col min="28" max="28" width="12.85546875" bestFit="1" customWidth="1"/>
    <col min="29" max="29" width="0" hidden="1" customWidth="1"/>
    <col min="30" max="30" width="7.28515625" bestFit="1" customWidth="1"/>
    <col min="31" max="31" width="0" hidden="1" customWidth="1"/>
    <col min="32" max="32" width="8.5703125" bestFit="1" customWidth="1"/>
    <col min="34" max="34" width="10.140625" bestFit="1" customWidth="1"/>
    <col min="35" max="35" width="9.140625" style="57"/>
  </cols>
  <sheetData>
    <row r="1" spans="1:37" x14ac:dyDescent="0.25">
      <c r="G1" s="33"/>
      <c r="H1" s="33"/>
      <c r="I1" s="33"/>
      <c r="J1" s="5"/>
      <c r="K1" s="34"/>
      <c r="L1" s="34"/>
      <c r="M1" s="34"/>
      <c r="N1" s="34"/>
      <c r="O1" s="34"/>
      <c r="P1" s="35" t="s">
        <v>813</v>
      </c>
      <c r="Q1" s="34"/>
      <c r="R1" s="36"/>
      <c r="S1" s="34"/>
      <c r="T1" s="34"/>
      <c r="U1" s="37"/>
      <c r="V1" s="34"/>
      <c r="W1" s="34"/>
      <c r="X1" s="5"/>
      <c r="Y1" s="5"/>
      <c r="Z1" s="5"/>
      <c r="AA1" s="5"/>
      <c r="AB1" s="5"/>
      <c r="AC1" s="5"/>
      <c r="AD1" s="5"/>
      <c r="AE1" s="5"/>
      <c r="AF1" s="5"/>
    </row>
    <row r="2" spans="1:37" x14ac:dyDescent="0.25">
      <c r="C2" s="7"/>
      <c r="G2" s="33"/>
      <c r="H2" s="33"/>
      <c r="I2" s="33"/>
      <c r="J2" s="5"/>
      <c r="K2" s="34"/>
      <c r="L2" s="34"/>
      <c r="M2" s="38" t="s">
        <v>814</v>
      </c>
      <c r="N2" s="35" t="s">
        <v>815</v>
      </c>
      <c r="O2" s="39"/>
      <c r="P2" s="35" t="s">
        <v>816</v>
      </c>
      <c r="Q2" s="34"/>
      <c r="R2" s="35" t="s">
        <v>817</v>
      </c>
      <c r="S2" s="39"/>
      <c r="T2" s="34"/>
      <c r="U2" s="37"/>
      <c r="V2" s="34"/>
      <c r="W2" s="34"/>
      <c r="X2" s="5"/>
      <c r="Y2" s="5"/>
      <c r="Z2" s="38" t="s">
        <v>818</v>
      </c>
      <c r="AA2" s="40"/>
      <c r="AB2" s="40" t="s">
        <v>819</v>
      </c>
      <c r="AC2" s="40"/>
      <c r="AD2" s="33"/>
      <c r="AE2" s="5"/>
      <c r="AF2" s="33"/>
    </row>
    <row r="3" spans="1:37" x14ac:dyDescent="0.25">
      <c r="A3" s="8"/>
      <c r="B3" s="8" t="s">
        <v>272</v>
      </c>
      <c r="C3" s="8"/>
      <c r="D3" s="23" t="s">
        <v>811</v>
      </c>
      <c r="E3" s="23"/>
      <c r="F3" s="23" t="s">
        <v>812</v>
      </c>
      <c r="G3" s="38" t="s">
        <v>820</v>
      </c>
      <c r="H3" s="23" t="s">
        <v>821</v>
      </c>
      <c r="I3" s="38" t="s">
        <v>822</v>
      </c>
      <c r="J3" s="40"/>
      <c r="K3" s="38" t="s">
        <v>823</v>
      </c>
      <c r="L3" s="40"/>
      <c r="M3" s="38" t="s">
        <v>824</v>
      </c>
      <c r="N3" s="38" t="s">
        <v>825</v>
      </c>
      <c r="O3" s="40"/>
      <c r="P3" s="38" t="s">
        <v>825</v>
      </c>
      <c r="Q3" s="40"/>
      <c r="R3" s="38" t="s">
        <v>826</v>
      </c>
      <c r="S3" s="40"/>
      <c r="T3" s="38"/>
      <c r="U3" s="41"/>
      <c r="V3" s="38" t="s">
        <v>16</v>
      </c>
      <c r="W3" s="40"/>
      <c r="X3" s="38"/>
      <c r="Y3" s="40"/>
      <c r="Z3" s="38" t="s">
        <v>827</v>
      </c>
      <c r="AA3" s="40"/>
      <c r="AB3" s="40" t="s">
        <v>828</v>
      </c>
      <c r="AC3" s="40"/>
      <c r="AD3" s="38"/>
      <c r="AE3" s="40"/>
      <c r="AF3" s="38" t="s">
        <v>829</v>
      </c>
      <c r="AH3" s="5" t="s">
        <v>848</v>
      </c>
    </row>
    <row r="4" spans="1:37" x14ac:dyDescent="0.25">
      <c r="A4" s="9" t="s">
        <v>2</v>
      </c>
      <c r="B4" s="8" t="s">
        <v>273</v>
      </c>
      <c r="C4" s="8"/>
      <c r="D4" s="23" t="s">
        <v>273</v>
      </c>
      <c r="E4" s="23" t="s">
        <v>4</v>
      </c>
      <c r="F4" s="23" t="s">
        <v>273</v>
      </c>
      <c r="G4" s="38" t="s">
        <v>830</v>
      </c>
      <c r="H4" s="23" t="s">
        <v>831</v>
      </c>
      <c r="I4" s="38" t="s">
        <v>832</v>
      </c>
      <c r="J4" s="40"/>
      <c r="K4" s="38" t="s">
        <v>833</v>
      </c>
      <c r="L4" s="40"/>
      <c r="M4" s="38" t="s">
        <v>834</v>
      </c>
      <c r="N4" s="38" t="s">
        <v>835</v>
      </c>
      <c r="O4" s="40"/>
      <c r="P4" s="38" t="s">
        <v>835</v>
      </c>
      <c r="Q4" s="40"/>
      <c r="R4" s="38" t="s">
        <v>835</v>
      </c>
      <c r="S4" s="40"/>
      <c r="T4" s="38" t="s">
        <v>836</v>
      </c>
      <c r="U4" s="41"/>
      <c r="V4" s="38" t="s">
        <v>837</v>
      </c>
      <c r="W4" s="40"/>
      <c r="X4" s="38" t="s">
        <v>838</v>
      </c>
      <c r="Y4" s="40"/>
      <c r="Z4" s="38" t="s">
        <v>839</v>
      </c>
      <c r="AA4" s="40"/>
      <c r="AB4" s="40" t="s">
        <v>840</v>
      </c>
      <c r="AC4" s="40"/>
      <c r="AD4" s="38" t="s">
        <v>841</v>
      </c>
      <c r="AE4" s="40"/>
      <c r="AF4" s="38" t="s">
        <v>842</v>
      </c>
      <c r="AH4" s="5" t="s">
        <v>849</v>
      </c>
    </row>
    <row r="5" spans="1:37" x14ac:dyDescent="0.25">
      <c r="A5" s="42" t="s">
        <v>274</v>
      </c>
      <c r="B5" s="43" t="s">
        <v>275</v>
      </c>
      <c r="C5" s="43" t="s">
        <v>276</v>
      </c>
      <c r="D5" s="44" t="s">
        <v>275</v>
      </c>
      <c r="E5" s="44"/>
      <c r="F5" s="44" t="s">
        <v>275</v>
      </c>
      <c r="G5" s="45" t="s">
        <v>843</v>
      </c>
      <c r="H5" s="44" t="s">
        <v>844</v>
      </c>
      <c r="I5" s="45" t="s">
        <v>843</v>
      </c>
      <c r="J5" s="46"/>
      <c r="K5" s="45" t="s">
        <v>843</v>
      </c>
      <c r="L5" s="46"/>
      <c r="M5" s="45" t="s">
        <v>843</v>
      </c>
      <c r="N5" s="45" t="s">
        <v>843</v>
      </c>
      <c r="O5" s="46"/>
      <c r="P5" s="45" t="s">
        <v>843</v>
      </c>
      <c r="Q5" s="46"/>
      <c r="R5" s="45" t="s">
        <v>843</v>
      </c>
      <c r="S5" s="46"/>
      <c r="T5" s="45" t="s">
        <v>843</v>
      </c>
      <c r="U5" s="47"/>
      <c r="V5" s="45" t="s">
        <v>843</v>
      </c>
      <c r="W5" s="46"/>
      <c r="X5" s="45" t="s">
        <v>843</v>
      </c>
      <c r="Y5" s="46"/>
      <c r="Z5" s="45" t="s">
        <v>843</v>
      </c>
      <c r="AA5" s="46"/>
      <c r="AB5" s="46" t="s">
        <v>845</v>
      </c>
      <c r="AC5" s="46"/>
      <c r="AD5" s="45" t="s">
        <v>843</v>
      </c>
      <c r="AE5" s="46"/>
      <c r="AF5" s="45" t="s">
        <v>846</v>
      </c>
    </row>
    <row r="6" spans="1:37" x14ac:dyDescent="0.25">
      <c r="B6" s="8"/>
      <c r="C6" s="8"/>
      <c r="D6" s="8"/>
      <c r="E6" s="8"/>
      <c r="F6" s="24"/>
    </row>
    <row r="7" spans="1:37" x14ac:dyDescent="0.25">
      <c r="A7" s="5" t="s">
        <v>277</v>
      </c>
      <c r="B7" s="10" t="s">
        <v>24</v>
      </c>
      <c r="C7" s="6" t="s">
        <v>278</v>
      </c>
      <c r="D7" s="25">
        <v>1232202510</v>
      </c>
      <c r="E7" s="25">
        <v>31247520</v>
      </c>
      <c r="F7" s="25">
        <f>D7-E7</f>
        <v>1200954990</v>
      </c>
    </row>
    <row r="8" spans="1:37" x14ac:dyDescent="0.25">
      <c r="A8" s="5" t="s">
        <v>277</v>
      </c>
      <c r="C8" s="7" t="s">
        <v>279</v>
      </c>
      <c r="D8" s="26">
        <f t="shared" ref="D8:E8" si="0">SUM(D7)</f>
        <v>1232202510</v>
      </c>
      <c r="E8" s="26">
        <f t="shared" si="0"/>
        <v>31247520</v>
      </c>
      <c r="F8" s="26">
        <f>SUM(F7)</f>
        <v>1200954990</v>
      </c>
      <c r="G8" s="50">
        <f>VLOOKUP(A8,Dec2023Data!$A$3:$AA$180,8,FALSE)</f>
        <v>27</v>
      </c>
      <c r="H8" s="50">
        <f>VLOOKUP($A$8,Dec2023Data!$A$3:$AA$180,9,FALSE)</f>
        <v>0</v>
      </c>
      <c r="I8" s="50">
        <f>VLOOKUP($A$8,Dec2023Data!$A$3:$AA$180,10,FALSE)</f>
        <v>27</v>
      </c>
      <c r="J8" s="50">
        <f>VLOOKUP($A$8,Dec2023Data!$A$3:$AA$180,9,FALSE)</f>
        <v>0</v>
      </c>
      <c r="K8" s="50">
        <f>VLOOKUP($A$8,Dec2023Data!$A$3:$AA$180,11,FALSE)</f>
        <v>0</v>
      </c>
      <c r="L8" s="50">
        <f>VLOOKUP($A$8,Dec2023Data!$A$3:$AA$180,9,FALSE)</f>
        <v>0</v>
      </c>
      <c r="M8" s="50">
        <f>VLOOKUP($A$8,Dec2023Data!$A$3:$AA$180,12,FALSE)</f>
        <v>0</v>
      </c>
      <c r="N8" s="50">
        <f>VLOOKUP($A$8,Dec2023Data!$A$3:$AA$180,13,FALSE)</f>
        <v>0.17799999999999999</v>
      </c>
      <c r="O8" s="50">
        <f>VLOOKUP($A$8,Dec2023Data!$A$3:$AA$180,9,FALSE)</f>
        <v>0</v>
      </c>
      <c r="P8" s="50">
        <f>VLOOKUP($A$8,Dec2023Data!$A$3:$AA$180,14,FALSE)</f>
        <v>0</v>
      </c>
      <c r="Q8" s="50">
        <f>VLOOKUP($A$8,Dec2023Data!$A$3:$AA$180,9,FALSE)</f>
        <v>0</v>
      </c>
      <c r="R8" s="50">
        <f>VLOOKUP($A$8,Dec2023Data!$A$3:$AA$180,15,FALSE)</f>
        <v>15.164</v>
      </c>
      <c r="S8" s="50">
        <f>VLOOKUP($A$8,Dec2023Data!$A$3:$AA$180,9,FALSE)</f>
        <v>0</v>
      </c>
      <c r="T8" s="50">
        <f>VLOOKUP($A$8,Dec2023Data!$A$3:$AA$180,16,FALSE)</f>
        <v>0.13300000000000001</v>
      </c>
      <c r="U8" s="50">
        <f>VLOOKUP($A$8,Dec2023Data!$A$3:$AA$180,9,FALSE)</f>
        <v>0</v>
      </c>
      <c r="V8" s="50">
        <f>VLOOKUP($A$8,Dec2023Data!$A$3:$AA$180,18,FALSE)</f>
        <v>10.079000000000001</v>
      </c>
      <c r="W8" s="50">
        <f>VLOOKUP($A$8,Dec2023Data!$A$3:$AA$180,9,FALSE)</f>
        <v>0</v>
      </c>
      <c r="X8" s="50">
        <f>VLOOKUP($A$8,Dec2023Data!$A$3:$AA$180,19,FALSE)</f>
        <v>0</v>
      </c>
      <c r="Y8" s="50">
        <f>VLOOKUP($A$8,Dec2023Data!$A$3:$AA$180,9,FALSE)</f>
        <v>0</v>
      </c>
      <c r="Z8" s="50">
        <f>VLOOKUP($A$8,Dec2023Data!$A$3:$AA$180,20,FALSE)</f>
        <v>0</v>
      </c>
      <c r="AA8" s="50">
        <f>VLOOKUP($A$8,Dec2023Data!$A$3:$AA$180,9,FALSE)</f>
        <v>0</v>
      </c>
      <c r="AB8" s="50">
        <f>VLOOKUP($A$8,Dec2023Data!$A$3:$AA$180,21,FALSE)</f>
        <v>0</v>
      </c>
      <c r="AC8" s="50">
        <f>VLOOKUP($A$8,Dec2023Data!$A$3:$AA$180,9,FALSE)</f>
        <v>0</v>
      </c>
      <c r="AD8" s="50">
        <f>VLOOKUP($A$8,Dec2023Data!$A$3:$AA$180,22,FALSE)</f>
        <v>0</v>
      </c>
      <c r="AE8" s="50">
        <f>VLOOKUP($A$8,Dec2023Data!$A$3:$AA$180,9,FALSE)</f>
        <v>0</v>
      </c>
      <c r="AF8" s="50">
        <f>VLOOKUP($A$8,Dec2023Data!$A$3:$AA$180,23,FALSE)</f>
        <v>52.554000000000002</v>
      </c>
      <c r="AG8" s="51"/>
      <c r="AH8" s="51">
        <f>+AF8-R8-V8</f>
        <v>27.311</v>
      </c>
      <c r="AI8" s="57">
        <f>+AH8/AF8</f>
        <v>0.5196750009514024</v>
      </c>
      <c r="AK8" s="51">
        <f>+N8+P8+R8</f>
        <v>15.342000000000001</v>
      </c>
    </row>
    <row r="9" spans="1:37" x14ac:dyDescent="0.25">
      <c r="C9" s="7"/>
      <c r="D9" s="25"/>
      <c r="E9" s="27"/>
      <c r="F9" s="28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7" x14ac:dyDescent="0.25">
      <c r="A10" s="5" t="s">
        <v>280</v>
      </c>
      <c r="B10" s="10" t="s">
        <v>24</v>
      </c>
      <c r="C10" s="6" t="s">
        <v>281</v>
      </c>
      <c r="D10" s="25">
        <v>3554762370</v>
      </c>
      <c r="E10" s="25">
        <v>305560215</v>
      </c>
      <c r="F10" s="25">
        <f>D10-E10</f>
        <v>3249202155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7" x14ac:dyDescent="0.25">
      <c r="A11" s="5" t="s">
        <v>280</v>
      </c>
      <c r="B11" s="10" t="s">
        <v>268</v>
      </c>
      <c r="C11" s="6" t="s">
        <v>281</v>
      </c>
      <c r="D11" s="25">
        <v>1196382530</v>
      </c>
      <c r="E11" s="25">
        <v>201303221</v>
      </c>
      <c r="F11" s="25">
        <f>D11-E11</f>
        <v>995079309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7" x14ac:dyDescent="0.25">
      <c r="A12" s="5" t="s">
        <v>280</v>
      </c>
      <c r="C12" s="7" t="s">
        <v>282</v>
      </c>
      <c r="D12" s="26">
        <f t="shared" ref="D12:E12" si="1">SUM(D10:D11)</f>
        <v>4751144900</v>
      </c>
      <c r="E12" s="26">
        <f t="shared" si="1"/>
        <v>506863436</v>
      </c>
      <c r="F12" s="26">
        <f>SUM(F10:F11)</f>
        <v>4244281464</v>
      </c>
      <c r="G12" s="50">
        <f>VLOOKUP(A12,Dec2023Data!$A$3:$AA$180,8,FALSE)</f>
        <v>27</v>
      </c>
      <c r="H12" s="50">
        <f>VLOOKUP(A12,Dec2023Data!$A$3:$AA$180,9,FALSE)</f>
        <v>0</v>
      </c>
      <c r="I12" s="50">
        <f>VLOOKUP(A12,Dec2023Data!$A$3:$AA$180,10,FALSE)</f>
        <v>27</v>
      </c>
      <c r="J12" s="50">
        <f>VLOOKUP($A$8,Dec2023Data!$A$3:$AA$180,9,FALSE)</f>
        <v>0</v>
      </c>
      <c r="K12" s="50">
        <f>VLOOKUP(A12,Dec2023Data!$A$3:$AA$180,11,FALSE)</f>
        <v>0</v>
      </c>
      <c r="L12" s="50">
        <f>VLOOKUP($A$8,Dec2023Data!$A$3:$AA$180,9,FALSE)</f>
        <v>0</v>
      </c>
      <c r="M12" s="50">
        <f>VLOOKUP(A12,Dec2023Data!$A$3:$AA$180,12,FALSE)</f>
        <v>0</v>
      </c>
      <c r="N12" s="50">
        <f>VLOOKUP(A12,Dec2023Data!$A$3:$AA$180,13,FALSE)</f>
        <v>0</v>
      </c>
      <c r="O12" s="50">
        <f>VLOOKUP($A$8,Dec2023Data!$A$3:$AA$180,9,FALSE)</f>
        <v>0</v>
      </c>
      <c r="P12" s="50">
        <f>VLOOKUP(A12,Dec2023Data!$A$3:$AA$180,14,FALSE)</f>
        <v>0</v>
      </c>
      <c r="Q12" s="50">
        <f>VLOOKUP($A$8,Dec2023Data!$A$3:$AA$180,9,FALSE)</f>
        <v>0</v>
      </c>
      <c r="R12" s="50">
        <f>VLOOKUP(A12,Dec2023Data!$A$3:$AA$180,15,FALSE)</f>
        <v>15.930999999999999</v>
      </c>
      <c r="S12" s="50">
        <f>VLOOKUP($A$8,Dec2023Data!$A$3:$AA$180,9,FALSE)</f>
        <v>0</v>
      </c>
      <c r="T12" s="50">
        <f>VLOOKUP(A12,Dec2023Data!$A$3:$AA$180,16,FALSE)</f>
        <v>0.16400000000000001</v>
      </c>
      <c r="U12" s="50">
        <f>VLOOKUP($A$8,Dec2023Data!$A$3:$AA$180,9,FALSE)</f>
        <v>0</v>
      </c>
      <c r="V12" s="50">
        <f>VLOOKUP(A12,Dec2023Data!$A$3:$AA$180,18,FALSE)</f>
        <v>18.664999999999999</v>
      </c>
      <c r="W12" s="50">
        <f>VLOOKUP($A$8,Dec2023Data!$A$3:$AA$180,9,FALSE)</f>
        <v>0</v>
      </c>
      <c r="X12" s="50">
        <f>VLOOKUP(A12,Dec2023Data!$A$3:$AA$180,19,FALSE)</f>
        <v>0</v>
      </c>
      <c r="Y12" s="50">
        <f>VLOOKUP($A$8,Dec2023Data!$A$3:$AA$180,9,FALSE)</f>
        <v>0</v>
      </c>
      <c r="Z12" s="50">
        <f>VLOOKUP(A12,Dec2023Data!$A$3:$AA$180,20,FALSE)</f>
        <v>0</v>
      </c>
      <c r="AA12" s="50">
        <f>VLOOKUP($A$8,Dec2023Data!$A$3:$AA$180,9,FALSE)</f>
        <v>0</v>
      </c>
      <c r="AB12" s="50">
        <f>VLOOKUP(A12,Dec2023Data!$A$3:$AA$180,21,FALSE)</f>
        <v>0</v>
      </c>
      <c r="AC12" s="50">
        <f>VLOOKUP($A$8,Dec2023Data!$A$3:$AA$180,9,FALSE)</f>
        <v>0</v>
      </c>
      <c r="AD12" s="50">
        <f>VLOOKUP(A12,Dec2023Data!$A$3:$AA$180,22,FALSE)</f>
        <v>0</v>
      </c>
      <c r="AE12" s="50">
        <f>VLOOKUP($A$8,Dec2023Data!$A$3:$AA$180,9,FALSE)</f>
        <v>0</v>
      </c>
      <c r="AF12" s="50">
        <f>VLOOKUP(A12,Dec2023Data!$A$3:$AA$180,23,FALSE)</f>
        <v>61.76</v>
      </c>
      <c r="AG12" s="51"/>
      <c r="AH12" s="51">
        <f>+AF12-R12-V12</f>
        <v>27.164000000000001</v>
      </c>
      <c r="AI12" s="57">
        <f>+AH12/AF12</f>
        <v>0.43983160621761663</v>
      </c>
      <c r="AK12" s="51">
        <f>+N12+P12+R12</f>
        <v>15.930999999999999</v>
      </c>
    </row>
    <row r="13" spans="1:37" x14ac:dyDescent="0.25">
      <c r="C13" s="7"/>
      <c r="D13" s="25"/>
      <c r="E13" s="25"/>
      <c r="F13" s="28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1:37" x14ac:dyDescent="0.25">
      <c r="A14" s="11" t="s">
        <v>283</v>
      </c>
      <c r="B14" s="10" t="s">
        <v>24</v>
      </c>
      <c r="C14" s="6" t="s">
        <v>284</v>
      </c>
      <c r="D14" s="25">
        <v>1244394380</v>
      </c>
      <c r="E14" s="25">
        <v>10144740</v>
      </c>
      <c r="F14" s="25">
        <f>D14-E14</f>
        <v>1234249640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1:37" x14ac:dyDescent="0.25">
      <c r="A15" s="11" t="s">
        <v>283</v>
      </c>
      <c r="B15" s="12"/>
      <c r="C15" s="7" t="s">
        <v>285</v>
      </c>
      <c r="D15" s="26">
        <f t="shared" ref="D15:E15" si="2">SUM(D14)</f>
        <v>1244394380</v>
      </c>
      <c r="E15" s="26">
        <f t="shared" si="2"/>
        <v>10144740</v>
      </c>
      <c r="F15" s="26">
        <f>SUM(F14)</f>
        <v>1234249640</v>
      </c>
      <c r="G15" s="50">
        <f>VLOOKUP(A15,Dec2023Data!$A$3:$AA$180,8,FALSE)</f>
        <v>27</v>
      </c>
      <c r="H15" s="50">
        <f>VLOOKUP(A15,Dec2023Data!$A$3:$AA$180,9,FALSE)</f>
        <v>0</v>
      </c>
      <c r="I15" s="50">
        <f>VLOOKUP(A15,Dec2023Data!$A$3:$AA$180,10,FALSE)</f>
        <v>27</v>
      </c>
      <c r="J15" s="50">
        <f>VLOOKUP($A$8,Dec2023Data!$A$3:$AA$180,9,FALSE)</f>
        <v>0</v>
      </c>
      <c r="K15" s="50">
        <f>VLOOKUP(A15,Dec2023Data!$A$3:$AA$180,11,FALSE)</f>
        <v>0</v>
      </c>
      <c r="L15" s="50">
        <f>VLOOKUP($A$8,Dec2023Data!$A$3:$AA$180,9,FALSE)</f>
        <v>0</v>
      </c>
      <c r="M15" s="50">
        <f>VLOOKUP(A15,Dec2023Data!$A$3:$AA$180,12,FALSE)</f>
        <v>0</v>
      </c>
      <c r="N15" s="50">
        <f>VLOOKUP(A15,Dec2023Data!$A$3:$AA$180,13,FALSE)</f>
        <v>0</v>
      </c>
      <c r="O15" s="50">
        <f>VLOOKUP($A$8,Dec2023Data!$A$3:$AA$180,9,FALSE)</f>
        <v>0</v>
      </c>
      <c r="P15" s="50">
        <f>VLOOKUP(A15,Dec2023Data!$A$3:$AA$180,14,FALSE)</f>
        <v>0</v>
      </c>
      <c r="Q15" s="50">
        <f>VLOOKUP($A$8,Dec2023Data!$A$3:$AA$180,9,FALSE)</f>
        <v>0</v>
      </c>
      <c r="R15" s="50">
        <f>VLOOKUP(A15,Dec2023Data!$A$3:$AA$180,15,FALSE)</f>
        <v>3.9620000000000002</v>
      </c>
      <c r="S15" s="50">
        <f>VLOOKUP($A$8,Dec2023Data!$A$3:$AA$180,9,FALSE)</f>
        <v>0</v>
      </c>
      <c r="T15" s="50">
        <f>VLOOKUP(A15,Dec2023Data!$A$3:$AA$180,16,FALSE)</f>
        <v>4.4999999999999998E-2</v>
      </c>
      <c r="U15" s="50">
        <f>VLOOKUP($A$8,Dec2023Data!$A$3:$AA$180,9,FALSE)</f>
        <v>0</v>
      </c>
      <c r="V15" s="50">
        <f>VLOOKUP(A15,Dec2023Data!$A$3:$AA$180,18,FALSE)</f>
        <v>6.0679999999999996</v>
      </c>
      <c r="W15" s="50">
        <f>VLOOKUP($A$8,Dec2023Data!$A$3:$AA$180,9,FALSE)</f>
        <v>0</v>
      </c>
      <c r="X15" s="50">
        <f>VLOOKUP(A15,Dec2023Data!$A$3:$AA$180,19,FALSE)</f>
        <v>0</v>
      </c>
      <c r="Y15" s="50">
        <f>VLOOKUP($A$8,Dec2023Data!$A$3:$AA$180,9,FALSE)</f>
        <v>0</v>
      </c>
      <c r="Z15" s="50">
        <f>VLOOKUP(A15,Dec2023Data!$A$3:$AA$180,20,FALSE)</f>
        <v>0</v>
      </c>
      <c r="AA15" s="50">
        <f>VLOOKUP($A$8,Dec2023Data!$A$3:$AA$180,9,FALSE)</f>
        <v>0</v>
      </c>
      <c r="AB15" s="50">
        <f>VLOOKUP(A15,Dec2023Data!$A$3:$AA$180,21,FALSE)</f>
        <v>0</v>
      </c>
      <c r="AC15" s="50">
        <f>VLOOKUP($A$8,Dec2023Data!$A$3:$AA$180,9,FALSE)</f>
        <v>0</v>
      </c>
      <c r="AD15" s="50">
        <f>VLOOKUP(A15,Dec2023Data!$A$3:$AA$180,22,FALSE)</f>
        <v>0</v>
      </c>
      <c r="AE15" s="50">
        <f>VLOOKUP($A$8,Dec2023Data!$A$3:$AA$180,9,FALSE)</f>
        <v>0</v>
      </c>
      <c r="AF15" s="50">
        <f>VLOOKUP(A15,Dec2023Data!$A$3:$AA$180,23,FALSE)</f>
        <v>37.075000000000003</v>
      </c>
      <c r="AG15" s="51"/>
      <c r="AH15" s="51">
        <f>+AF15-R15-V15</f>
        <v>27.045000000000002</v>
      </c>
      <c r="AI15" s="57">
        <f>+AH15/AF15</f>
        <v>0.72946729602157789</v>
      </c>
      <c r="AK15" s="51">
        <f>+N15+P15+R15</f>
        <v>3.9620000000000002</v>
      </c>
    </row>
    <row r="16" spans="1:37" x14ac:dyDescent="0.25">
      <c r="B16" s="12"/>
      <c r="C16" s="7"/>
      <c r="D16" s="25"/>
      <c r="E16" s="25"/>
      <c r="F16" s="28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1:37" x14ac:dyDescent="0.25">
      <c r="A17" s="5" t="s">
        <v>286</v>
      </c>
      <c r="B17" s="10" t="s">
        <v>24</v>
      </c>
      <c r="C17" s="6" t="s">
        <v>287</v>
      </c>
      <c r="D17" s="25">
        <v>3217484100</v>
      </c>
      <c r="E17" s="25">
        <v>394475495</v>
      </c>
      <c r="F17" s="25">
        <f>D17-E17</f>
        <v>2823008605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1:37" x14ac:dyDescent="0.25">
      <c r="A18" s="5" t="s">
        <v>286</v>
      </c>
      <c r="B18" s="10" t="s">
        <v>268</v>
      </c>
      <c r="C18" s="6" t="s">
        <v>287</v>
      </c>
      <c r="D18" s="25">
        <v>11370</v>
      </c>
      <c r="E18" s="25">
        <v>0</v>
      </c>
      <c r="F18" s="25">
        <f t="shared" ref="F18:F19" si="3">D18-E18</f>
        <v>11370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1:37" x14ac:dyDescent="0.25">
      <c r="A19" s="5" t="s">
        <v>286</v>
      </c>
      <c r="B19" s="10" t="s">
        <v>247</v>
      </c>
      <c r="C19" s="6" t="s">
        <v>287</v>
      </c>
      <c r="D19" s="25">
        <v>213035240</v>
      </c>
      <c r="E19" s="25">
        <v>11007686</v>
      </c>
      <c r="F19" s="25">
        <f t="shared" si="3"/>
        <v>202027554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1:37" x14ac:dyDescent="0.25">
      <c r="A20" s="5" t="s">
        <v>286</v>
      </c>
      <c r="C20" s="7" t="s">
        <v>288</v>
      </c>
      <c r="D20" s="26">
        <f t="shared" ref="D20:E20" si="4">SUM(D17:D19)</f>
        <v>3430530710</v>
      </c>
      <c r="E20" s="26">
        <f t="shared" si="4"/>
        <v>405483181</v>
      </c>
      <c r="F20" s="26">
        <f>SUM(F17:F19)</f>
        <v>3025047529</v>
      </c>
      <c r="G20" s="50">
        <f>VLOOKUP(A20,Dec2023Data!$A$3:$AA$180,8,FALSE)</f>
        <v>27</v>
      </c>
      <c r="H20" s="50">
        <f>VLOOKUP(A20,Dec2023Data!$A$3:$AA$180,9,FALSE)</f>
        <v>0</v>
      </c>
      <c r="I20" s="50">
        <f>VLOOKUP(A20,Dec2023Data!$A$3:$AA$180,10,FALSE)</f>
        <v>27</v>
      </c>
      <c r="J20" s="50">
        <f>VLOOKUP($A$8,Dec2023Data!$A$3:$AA$180,9,FALSE)</f>
        <v>0</v>
      </c>
      <c r="K20" s="50">
        <f>VLOOKUP(A20,Dec2023Data!$A$3:$AA$180,11,FALSE)</f>
        <v>0</v>
      </c>
      <c r="L20" s="50">
        <f>VLOOKUP($A$8,Dec2023Data!$A$3:$AA$180,9,FALSE)</f>
        <v>0</v>
      </c>
      <c r="M20" s="50">
        <f>VLOOKUP(A20,Dec2023Data!$A$3:$AA$180,12,FALSE)</f>
        <v>0</v>
      </c>
      <c r="N20" s="50">
        <f>VLOOKUP(A20,Dec2023Data!$A$3:$AA$180,13,FALSE)</f>
        <v>0</v>
      </c>
      <c r="O20" s="50">
        <f>VLOOKUP($A$8,Dec2023Data!$A$3:$AA$180,9,FALSE)</f>
        <v>0</v>
      </c>
      <c r="P20" s="50">
        <f>VLOOKUP(A20,Dec2023Data!$A$3:$AA$180,14,FALSE)</f>
        <v>0</v>
      </c>
      <c r="Q20" s="50">
        <f>VLOOKUP($A$8,Dec2023Data!$A$3:$AA$180,9,FALSE)</f>
        <v>0</v>
      </c>
      <c r="R20" s="50">
        <f>VLOOKUP(A20,Dec2023Data!$A$3:$AA$180,15,FALSE)</f>
        <v>8.2479999999999993</v>
      </c>
      <c r="S20" s="50">
        <f>VLOOKUP($A$8,Dec2023Data!$A$3:$AA$180,9,FALSE)</f>
        <v>0</v>
      </c>
      <c r="T20" s="50">
        <f>VLOOKUP(A20,Dec2023Data!$A$3:$AA$180,16,FALSE)</f>
        <v>5.8000000000000003E-2</v>
      </c>
      <c r="U20" s="50">
        <f>VLOOKUP($A$8,Dec2023Data!$A$3:$AA$180,9,FALSE)</f>
        <v>0</v>
      </c>
      <c r="V20" s="50">
        <f>VLOOKUP(A20,Dec2023Data!$A$3:$AA$180,18,FALSE)</f>
        <v>20.984000000000002</v>
      </c>
      <c r="W20" s="50">
        <f>VLOOKUP($A$8,Dec2023Data!$A$3:$AA$180,9,FALSE)</f>
        <v>0</v>
      </c>
      <c r="X20" s="50">
        <f>VLOOKUP(A20,Dec2023Data!$A$3:$AA$180,19,FALSE)</f>
        <v>0</v>
      </c>
      <c r="Y20" s="50">
        <f>VLOOKUP($A$8,Dec2023Data!$A$3:$AA$180,9,FALSE)</f>
        <v>0</v>
      </c>
      <c r="Z20" s="50">
        <f>VLOOKUP(A20,Dec2023Data!$A$3:$AA$180,20,FALSE)</f>
        <v>0</v>
      </c>
      <c r="AA20" s="50">
        <f>VLOOKUP($A$8,Dec2023Data!$A$3:$AA$180,9,FALSE)</f>
        <v>0</v>
      </c>
      <c r="AB20" s="50">
        <f>VLOOKUP(A20,Dec2023Data!$A$3:$AA$180,21,FALSE)</f>
        <v>0</v>
      </c>
      <c r="AC20" s="50">
        <f>VLOOKUP($A$8,Dec2023Data!$A$3:$AA$180,9,FALSE)</f>
        <v>0</v>
      </c>
      <c r="AD20" s="50">
        <f>VLOOKUP(A20,Dec2023Data!$A$3:$AA$180,22,FALSE)</f>
        <v>0</v>
      </c>
      <c r="AE20" s="50">
        <f>VLOOKUP($A$8,Dec2023Data!$A$3:$AA$180,9,FALSE)</f>
        <v>0</v>
      </c>
      <c r="AF20" s="50">
        <f>VLOOKUP(A20,Dec2023Data!$A$3:$AA$180,23,FALSE)</f>
        <v>56.29</v>
      </c>
      <c r="AG20" s="51"/>
      <c r="AH20" s="51">
        <f>+AF20-R20-V20</f>
        <v>27.058</v>
      </c>
      <c r="AI20" s="57">
        <f>+AH20/AF20</f>
        <v>0.48068928761769408</v>
      </c>
      <c r="AK20" s="51">
        <f>+N20+P20+R20</f>
        <v>8.2479999999999993</v>
      </c>
    </row>
    <row r="21" spans="1:37" x14ac:dyDescent="0.25">
      <c r="C21" s="7"/>
      <c r="D21" s="25"/>
      <c r="E21" s="25"/>
      <c r="F21" s="26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1:37" x14ac:dyDescent="0.25">
      <c r="A22" s="5" t="s">
        <v>289</v>
      </c>
      <c r="B22" s="10" t="s">
        <v>24</v>
      </c>
      <c r="C22" s="6" t="s">
        <v>290</v>
      </c>
      <c r="D22" s="25">
        <v>303305350</v>
      </c>
      <c r="E22" s="25">
        <v>0</v>
      </c>
      <c r="F22" s="25">
        <f>D22-E22</f>
        <v>303305350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</row>
    <row r="23" spans="1:37" x14ac:dyDescent="0.25">
      <c r="A23" s="13" t="s">
        <v>289</v>
      </c>
      <c r="B23" s="14" t="s">
        <v>35</v>
      </c>
      <c r="C23" s="15" t="s">
        <v>290</v>
      </c>
      <c r="D23" s="29">
        <v>212306626</v>
      </c>
      <c r="E23" s="29">
        <v>0</v>
      </c>
      <c r="F23" s="29">
        <f>D23-E23</f>
        <v>212306626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1:37" x14ac:dyDescent="0.25">
      <c r="A24" s="5" t="s">
        <v>289</v>
      </c>
      <c r="C24" s="7" t="s">
        <v>291</v>
      </c>
      <c r="D24" s="26">
        <f t="shared" ref="D24:E24" si="5">SUM(D22:D23)</f>
        <v>515611976</v>
      </c>
      <c r="E24" s="26">
        <f t="shared" si="5"/>
        <v>0</v>
      </c>
      <c r="F24" s="26">
        <f>SUM(F22:F23)</f>
        <v>515611976</v>
      </c>
      <c r="G24" s="50">
        <f>VLOOKUP(A24,Dec2023Data!$A$3:$AA$180,8,FALSE)</f>
        <v>25.265000000000001</v>
      </c>
      <c r="H24" s="50">
        <f>VLOOKUP(A24,Dec2023Data!$A$3:$AA$180,9,FALSE)</f>
        <v>0</v>
      </c>
      <c r="I24" s="50">
        <f>VLOOKUP(A24,Dec2023Data!$A$3:$AA$180,10,FALSE)</f>
        <v>25.265000000000001</v>
      </c>
      <c r="J24" s="50">
        <f>VLOOKUP($A$8,Dec2023Data!$A$3:$AA$180,9,FALSE)</f>
        <v>0</v>
      </c>
      <c r="K24" s="50">
        <f>VLOOKUP(A24,Dec2023Data!$A$3:$AA$180,11,FALSE)</f>
        <v>0</v>
      </c>
      <c r="L24" s="50">
        <f>VLOOKUP($A$8,Dec2023Data!$A$3:$AA$180,9,FALSE)</f>
        <v>0</v>
      </c>
      <c r="M24" s="50">
        <f>VLOOKUP(A24,Dec2023Data!$A$3:$AA$180,12,FALSE)</f>
        <v>0</v>
      </c>
      <c r="N24" s="50">
        <f>VLOOKUP(A24,Dec2023Data!$A$3:$AA$180,13,FALSE)</f>
        <v>0</v>
      </c>
      <c r="O24" s="50">
        <f>VLOOKUP($A$8,Dec2023Data!$A$3:$AA$180,9,FALSE)</f>
        <v>0</v>
      </c>
      <c r="P24" s="50">
        <f>VLOOKUP(A24,Dec2023Data!$A$3:$AA$180,14,FALSE)</f>
        <v>0</v>
      </c>
      <c r="Q24" s="50">
        <f>VLOOKUP($A$8,Dec2023Data!$A$3:$AA$180,9,FALSE)</f>
        <v>0</v>
      </c>
      <c r="R24" s="50">
        <f>VLOOKUP(A24,Dec2023Data!$A$3:$AA$180,15,FALSE)</f>
        <v>0</v>
      </c>
      <c r="S24" s="50">
        <f>VLOOKUP($A$8,Dec2023Data!$A$3:$AA$180,9,FALSE)</f>
        <v>0</v>
      </c>
      <c r="T24" s="50">
        <f>VLOOKUP(A24,Dec2023Data!$A$3:$AA$180,16,FALSE)</f>
        <v>1.7999999999999999E-2</v>
      </c>
      <c r="U24" s="50">
        <f>VLOOKUP($A$8,Dec2023Data!$A$3:$AA$180,9,FALSE)</f>
        <v>0</v>
      </c>
      <c r="V24" s="50">
        <f>VLOOKUP(A24,Dec2023Data!$A$3:$AA$180,18,FALSE)</f>
        <v>0</v>
      </c>
      <c r="W24" s="50">
        <f>VLOOKUP($A$8,Dec2023Data!$A$3:$AA$180,9,FALSE)</f>
        <v>0</v>
      </c>
      <c r="X24" s="50">
        <f>VLOOKUP(A24,Dec2023Data!$A$3:$AA$180,19,FALSE)</f>
        <v>0</v>
      </c>
      <c r="Y24" s="50">
        <f>VLOOKUP($A$8,Dec2023Data!$A$3:$AA$180,9,FALSE)</f>
        <v>0</v>
      </c>
      <c r="Z24" s="50">
        <f>VLOOKUP(A24,Dec2023Data!$A$3:$AA$180,20,FALSE)</f>
        <v>0</v>
      </c>
      <c r="AA24" s="50">
        <f>VLOOKUP($A$8,Dec2023Data!$A$3:$AA$180,9,FALSE)</f>
        <v>0</v>
      </c>
      <c r="AB24" s="50">
        <f>VLOOKUP(A24,Dec2023Data!$A$3:$AA$180,21,FALSE)</f>
        <v>0</v>
      </c>
      <c r="AC24" s="50">
        <f>VLOOKUP($A$8,Dec2023Data!$A$3:$AA$180,9,FALSE)</f>
        <v>0</v>
      </c>
      <c r="AD24" s="50">
        <f>VLOOKUP(A24,Dec2023Data!$A$3:$AA$180,22,FALSE)</f>
        <v>0</v>
      </c>
      <c r="AE24" s="50">
        <f>VLOOKUP($A$8,Dec2023Data!$A$3:$AA$180,9,FALSE)</f>
        <v>0</v>
      </c>
      <c r="AF24" s="50">
        <f>VLOOKUP(A24,Dec2023Data!$A$3:$AA$180,23,FALSE)</f>
        <v>25.283000000000001</v>
      </c>
      <c r="AG24" s="51"/>
      <c r="AH24" s="51">
        <f>+AF24-R24-V24</f>
        <v>25.283000000000001</v>
      </c>
      <c r="AI24" s="57">
        <f>+AH24/AF24</f>
        <v>1</v>
      </c>
      <c r="AK24" s="51">
        <f>+N24+P24+R24</f>
        <v>0</v>
      </c>
    </row>
    <row r="25" spans="1:37" x14ac:dyDescent="0.25">
      <c r="C25" s="7"/>
      <c r="D25" s="25"/>
      <c r="E25" s="25"/>
      <c r="F25" s="28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</row>
    <row r="26" spans="1:37" x14ac:dyDescent="0.25">
      <c r="A26" s="5" t="s">
        <v>292</v>
      </c>
      <c r="B26" s="10" t="s">
        <v>24</v>
      </c>
      <c r="C26" s="6" t="s">
        <v>293</v>
      </c>
      <c r="D26" s="25">
        <v>88489820</v>
      </c>
      <c r="E26" s="25">
        <v>0</v>
      </c>
      <c r="F26" s="25">
        <f>D26-E26</f>
        <v>88489820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</row>
    <row r="27" spans="1:37" x14ac:dyDescent="0.25">
      <c r="A27" s="13" t="s">
        <v>292</v>
      </c>
      <c r="B27" s="14" t="s">
        <v>35</v>
      </c>
      <c r="C27" s="15" t="s">
        <v>293</v>
      </c>
      <c r="D27" s="29">
        <v>41868243</v>
      </c>
      <c r="E27" s="29">
        <v>0</v>
      </c>
      <c r="F27" s="29">
        <f>D27-E27</f>
        <v>41868243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7" x14ac:dyDescent="0.25">
      <c r="A28" s="5" t="s">
        <v>292</v>
      </c>
      <c r="C28" s="7" t="s">
        <v>294</v>
      </c>
      <c r="D28" s="26">
        <f t="shared" ref="D28:E28" si="6">SUM(D26:D27)</f>
        <v>130358063</v>
      </c>
      <c r="E28" s="26">
        <f t="shared" si="6"/>
        <v>0</v>
      </c>
      <c r="F28" s="26">
        <f>SUM(F26:F27)</f>
        <v>130358063</v>
      </c>
      <c r="G28" s="50">
        <f>VLOOKUP(A28,Dec2023Data!$A$3:$AA$180,8,FALSE)</f>
        <v>27</v>
      </c>
      <c r="H28" s="50">
        <f>VLOOKUP(A28,Dec2023Data!$A$3:$AA$180,9,FALSE)</f>
        <v>0</v>
      </c>
      <c r="I28" s="50">
        <f>VLOOKUP(A28,Dec2023Data!$A$3:$AA$180,10,FALSE)</f>
        <v>27</v>
      </c>
      <c r="J28" s="50">
        <f>VLOOKUP($A$8,Dec2023Data!$A$3:$AA$180,9,FALSE)</f>
        <v>0</v>
      </c>
      <c r="K28" s="50">
        <f>VLOOKUP(A28,Dec2023Data!$A$3:$AA$180,11,FALSE)</f>
        <v>0</v>
      </c>
      <c r="L28" s="50">
        <f>VLOOKUP($A$8,Dec2023Data!$A$3:$AA$180,9,FALSE)</f>
        <v>0</v>
      </c>
      <c r="M28" s="50">
        <f>VLOOKUP(A28,Dec2023Data!$A$3:$AA$180,12,FALSE)</f>
        <v>0</v>
      </c>
      <c r="N28" s="50">
        <f>VLOOKUP(A28,Dec2023Data!$A$3:$AA$180,13,FALSE)</f>
        <v>0</v>
      </c>
      <c r="O28" s="50">
        <f>VLOOKUP($A$8,Dec2023Data!$A$3:$AA$180,9,FALSE)</f>
        <v>0</v>
      </c>
      <c r="P28" s="50">
        <f>VLOOKUP(A28,Dec2023Data!$A$3:$AA$180,14,FALSE)</f>
        <v>0</v>
      </c>
      <c r="Q28" s="50">
        <f>VLOOKUP($A$8,Dec2023Data!$A$3:$AA$180,9,FALSE)</f>
        <v>0</v>
      </c>
      <c r="R28" s="50">
        <f>VLOOKUP(A28,Dec2023Data!$A$3:$AA$180,15,FALSE)</f>
        <v>2.3010000000000002</v>
      </c>
      <c r="S28" s="50">
        <f>VLOOKUP($A$8,Dec2023Data!$A$3:$AA$180,9,FALSE)</f>
        <v>0</v>
      </c>
      <c r="T28" s="50">
        <f>VLOOKUP(A28,Dec2023Data!$A$3:$AA$180,16,FALSE)</f>
        <v>0.13100000000000001</v>
      </c>
      <c r="U28" s="50">
        <f>VLOOKUP($A$8,Dec2023Data!$A$3:$AA$180,9,FALSE)</f>
        <v>0</v>
      </c>
      <c r="V28" s="50">
        <f>VLOOKUP(A28,Dec2023Data!$A$3:$AA$180,18,FALSE)</f>
        <v>11.507</v>
      </c>
      <c r="W28" s="50">
        <f>VLOOKUP($A$8,Dec2023Data!$A$3:$AA$180,9,FALSE)</f>
        <v>0</v>
      </c>
      <c r="X28" s="50">
        <f>VLOOKUP(A28,Dec2023Data!$A$3:$AA$180,19,FALSE)</f>
        <v>0</v>
      </c>
      <c r="Y28" s="50">
        <f>VLOOKUP($A$8,Dec2023Data!$A$3:$AA$180,9,FALSE)</f>
        <v>0</v>
      </c>
      <c r="Z28" s="50">
        <f>VLOOKUP(A28,Dec2023Data!$A$3:$AA$180,20,FALSE)</f>
        <v>0</v>
      </c>
      <c r="AA28" s="50">
        <f>VLOOKUP($A$8,Dec2023Data!$A$3:$AA$180,9,FALSE)</f>
        <v>0</v>
      </c>
      <c r="AB28" s="50">
        <f>VLOOKUP(A28,Dec2023Data!$A$3:$AA$180,21,FALSE)</f>
        <v>0</v>
      </c>
      <c r="AC28" s="50">
        <f>VLOOKUP($A$8,Dec2023Data!$A$3:$AA$180,9,FALSE)</f>
        <v>0</v>
      </c>
      <c r="AD28" s="50">
        <f>VLOOKUP(A28,Dec2023Data!$A$3:$AA$180,22,FALSE)</f>
        <v>0</v>
      </c>
      <c r="AE28" s="50">
        <f>VLOOKUP($A$8,Dec2023Data!$A$3:$AA$180,9,FALSE)</f>
        <v>0</v>
      </c>
      <c r="AF28" s="50">
        <f>VLOOKUP(A28,Dec2023Data!$A$3:$AA$180,23,FALSE)</f>
        <v>40.939</v>
      </c>
      <c r="AG28" s="51"/>
      <c r="AH28" s="51">
        <f>+AF28-R28-V28</f>
        <v>27.131</v>
      </c>
      <c r="AI28" s="57">
        <f>+AH28/AF28</f>
        <v>0.66271770194679891</v>
      </c>
      <c r="AK28" s="51">
        <f>+N28+P28+R28</f>
        <v>2.3010000000000002</v>
      </c>
    </row>
    <row r="29" spans="1:37" x14ac:dyDescent="0.25">
      <c r="C29" s="7"/>
      <c r="D29" s="25"/>
      <c r="E29" s="25"/>
      <c r="F29" s="28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7" x14ac:dyDescent="0.25">
      <c r="A30" s="5" t="s">
        <v>295</v>
      </c>
      <c r="B30" s="10" t="s">
        <v>24</v>
      </c>
      <c r="C30" s="6" t="s">
        <v>296</v>
      </c>
      <c r="D30" s="25">
        <v>1113441980</v>
      </c>
      <c r="E30" s="25">
        <v>2425470</v>
      </c>
      <c r="F30" s="25">
        <f>D30-E30</f>
        <v>1111016510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</row>
    <row r="31" spans="1:37" x14ac:dyDescent="0.25">
      <c r="A31" s="5" t="s">
        <v>295</v>
      </c>
      <c r="C31" s="7" t="s">
        <v>297</v>
      </c>
      <c r="D31" s="26">
        <f t="shared" ref="D31:E31" si="7">SUM(D30)</f>
        <v>1113441980</v>
      </c>
      <c r="E31" s="26">
        <f t="shared" si="7"/>
        <v>2425470</v>
      </c>
      <c r="F31" s="26">
        <f>SUM(F30)</f>
        <v>1111016510</v>
      </c>
      <c r="G31" s="50">
        <f>VLOOKUP(A31,Dec2023Data!$A$3:$AA$180,8,FALSE)</f>
        <v>27</v>
      </c>
      <c r="H31" s="50">
        <f>VLOOKUP(A31,Dec2023Data!$A$3:$AA$180,9,FALSE)</f>
        <v>0</v>
      </c>
      <c r="I31" s="50">
        <f>VLOOKUP(A31,Dec2023Data!$A$3:$AA$180,10,FALSE)</f>
        <v>27</v>
      </c>
      <c r="J31" s="50">
        <f>VLOOKUP($A$8,Dec2023Data!$A$3:$AA$180,9,FALSE)</f>
        <v>0</v>
      </c>
      <c r="K31" s="50">
        <f>VLOOKUP(A31,Dec2023Data!$A$3:$AA$180,11,FALSE)</f>
        <v>0</v>
      </c>
      <c r="L31" s="50">
        <f>VLOOKUP($A$8,Dec2023Data!$A$3:$AA$180,9,FALSE)</f>
        <v>0</v>
      </c>
      <c r="M31" s="50">
        <f>VLOOKUP(A31,Dec2023Data!$A$3:$AA$180,12,FALSE)</f>
        <v>0</v>
      </c>
      <c r="N31" s="50">
        <f>VLOOKUP(A31,Dec2023Data!$A$3:$AA$180,13,FALSE)</f>
        <v>0.46700000000000003</v>
      </c>
      <c r="O31" s="50">
        <f>VLOOKUP($A$8,Dec2023Data!$A$3:$AA$180,9,FALSE)</f>
        <v>0</v>
      </c>
      <c r="P31" s="50">
        <f>VLOOKUP(A31,Dec2023Data!$A$3:$AA$180,14,FALSE)</f>
        <v>0</v>
      </c>
      <c r="Q31" s="50">
        <f>VLOOKUP($A$8,Dec2023Data!$A$3:$AA$180,9,FALSE)</f>
        <v>0</v>
      </c>
      <c r="R31" s="50">
        <f>VLOOKUP(A31,Dec2023Data!$A$3:$AA$180,15,FALSE)</f>
        <v>24.437000000000001</v>
      </c>
      <c r="S31" s="50">
        <f>VLOOKUP($A$8,Dec2023Data!$A$3:$AA$180,9,FALSE)</f>
        <v>0</v>
      </c>
      <c r="T31" s="50">
        <f>VLOOKUP(A31,Dec2023Data!$A$3:$AA$180,16,FALSE)</f>
        <v>0.05</v>
      </c>
      <c r="U31" s="50">
        <f>VLOOKUP($A$8,Dec2023Data!$A$3:$AA$180,9,FALSE)</f>
        <v>0</v>
      </c>
      <c r="V31" s="50">
        <f>VLOOKUP(A31,Dec2023Data!$A$3:$AA$180,18,FALSE)</f>
        <v>7.4909999999999997</v>
      </c>
      <c r="W31" s="50">
        <f>VLOOKUP($A$8,Dec2023Data!$A$3:$AA$180,9,FALSE)</f>
        <v>0</v>
      </c>
      <c r="X31" s="50">
        <f>VLOOKUP(A31,Dec2023Data!$A$3:$AA$180,19,FALSE)</f>
        <v>0</v>
      </c>
      <c r="Y31" s="50">
        <f>VLOOKUP($A$8,Dec2023Data!$A$3:$AA$180,9,FALSE)</f>
        <v>0</v>
      </c>
      <c r="Z31" s="50">
        <f>VLOOKUP(A31,Dec2023Data!$A$3:$AA$180,20,FALSE)</f>
        <v>0</v>
      </c>
      <c r="AA31" s="50">
        <f>VLOOKUP($A$8,Dec2023Data!$A$3:$AA$180,9,FALSE)</f>
        <v>0</v>
      </c>
      <c r="AB31" s="50">
        <f>VLOOKUP(A31,Dec2023Data!$A$3:$AA$180,21,FALSE)</f>
        <v>0</v>
      </c>
      <c r="AC31" s="50">
        <f>VLOOKUP($A$8,Dec2023Data!$A$3:$AA$180,9,FALSE)</f>
        <v>0</v>
      </c>
      <c r="AD31" s="50">
        <f>VLOOKUP(A31,Dec2023Data!$A$3:$AA$180,22,FALSE)</f>
        <v>0</v>
      </c>
      <c r="AE31" s="50">
        <f>VLOOKUP($A$8,Dec2023Data!$A$3:$AA$180,9,FALSE)</f>
        <v>0</v>
      </c>
      <c r="AF31" s="50">
        <f>VLOOKUP(A31,Dec2023Data!$A$3:$AA$180,23,FALSE)</f>
        <v>59.445</v>
      </c>
      <c r="AG31" s="51"/>
      <c r="AH31" s="51">
        <f>+AF31-R31-V31</f>
        <v>27.516999999999996</v>
      </c>
      <c r="AI31" s="57">
        <f>+AH31/AF31</f>
        <v>0.46289847758432157</v>
      </c>
      <c r="AK31" s="51">
        <f>+N31+P31+R31</f>
        <v>24.904</v>
      </c>
    </row>
    <row r="32" spans="1:37" x14ac:dyDescent="0.25">
      <c r="C32" s="7"/>
      <c r="D32" s="25"/>
      <c r="E32" s="25"/>
      <c r="F32" s="28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</row>
    <row r="33" spans="1:37" x14ac:dyDescent="0.25">
      <c r="A33" s="5" t="s">
        <v>298</v>
      </c>
      <c r="B33" s="10" t="s">
        <v>32</v>
      </c>
      <c r="C33" s="6" t="s">
        <v>299</v>
      </c>
      <c r="D33" s="25">
        <v>160337792</v>
      </c>
      <c r="E33" s="25">
        <v>0</v>
      </c>
      <c r="F33" s="25">
        <f>D33-E33</f>
        <v>160337792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37" x14ac:dyDescent="0.25">
      <c r="A34" s="5" t="s">
        <v>298</v>
      </c>
      <c r="B34" s="10" t="s">
        <v>65</v>
      </c>
      <c r="C34" s="6" t="s">
        <v>299</v>
      </c>
      <c r="D34" s="25">
        <v>3037236</v>
      </c>
      <c r="E34" s="25">
        <v>0</v>
      </c>
      <c r="F34" s="25">
        <f>D34-E34</f>
        <v>3037236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7" x14ac:dyDescent="0.25">
      <c r="A35" s="5" t="s">
        <v>298</v>
      </c>
      <c r="C35" s="7" t="s">
        <v>300</v>
      </c>
      <c r="D35" s="26">
        <f t="shared" ref="D35:E35" si="8">SUM(D33:D34)</f>
        <v>163375028</v>
      </c>
      <c r="E35" s="26">
        <f t="shared" si="8"/>
        <v>0</v>
      </c>
      <c r="F35" s="26">
        <f>SUM(F33:F34)</f>
        <v>163375028</v>
      </c>
      <c r="G35" s="50">
        <f>VLOOKUP(A35,Dec2023Data!$A$3:$AA$180,8,FALSE)</f>
        <v>27</v>
      </c>
      <c r="H35" s="50">
        <f>VLOOKUP(A35,Dec2023Data!$A$3:$AA$180,9,FALSE)</f>
        <v>0</v>
      </c>
      <c r="I35" s="50">
        <f>VLOOKUP(A35,Dec2023Data!$A$3:$AA$180,10,FALSE)</f>
        <v>27</v>
      </c>
      <c r="J35" s="50">
        <f>VLOOKUP($A$8,Dec2023Data!$A$3:$AA$180,9,FALSE)</f>
        <v>0</v>
      </c>
      <c r="K35" s="50">
        <f>VLOOKUP(A35,Dec2023Data!$A$3:$AA$180,11,FALSE)</f>
        <v>0</v>
      </c>
      <c r="L35" s="50">
        <f>VLOOKUP($A$8,Dec2023Data!$A$3:$AA$180,9,FALSE)</f>
        <v>0</v>
      </c>
      <c r="M35" s="50">
        <f>VLOOKUP(A35,Dec2023Data!$A$3:$AA$180,12,FALSE)</f>
        <v>0</v>
      </c>
      <c r="N35" s="50">
        <f>VLOOKUP(A35,Dec2023Data!$A$3:$AA$180,13,FALSE)</f>
        <v>0</v>
      </c>
      <c r="O35" s="50">
        <f>VLOOKUP($A$8,Dec2023Data!$A$3:$AA$180,9,FALSE)</f>
        <v>0</v>
      </c>
      <c r="P35" s="50">
        <f>VLOOKUP(A35,Dec2023Data!$A$3:$AA$180,14,FALSE)</f>
        <v>0</v>
      </c>
      <c r="Q35" s="50">
        <f>VLOOKUP($A$8,Dec2023Data!$A$3:$AA$180,9,FALSE)</f>
        <v>0</v>
      </c>
      <c r="R35" s="50">
        <f>VLOOKUP(A35,Dec2023Data!$A$3:$AA$180,15,FALSE)</f>
        <v>0</v>
      </c>
      <c r="S35" s="50">
        <f>VLOOKUP($A$8,Dec2023Data!$A$3:$AA$180,9,FALSE)</f>
        <v>0</v>
      </c>
      <c r="T35" s="50">
        <f>VLOOKUP(A35,Dec2023Data!$A$3:$AA$180,16,FALSE)</f>
        <v>0.16300000000000001</v>
      </c>
      <c r="U35" s="50">
        <f>VLOOKUP($A$8,Dec2023Data!$A$3:$AA$180,9,FALSE)</f>
        <v>0</v>
      </c>
      <c r="V35" s="50">
        <f>VLOOKUP(A35,Dec2023Data!$A$3:$AA$180,18,FALSE)</f>
        <v>6.7329999999999997</v>
      </c>
      <c r="W35" s="50">
        <f>VLOOKUP($A$8,Dec2023Data!$A$3:$AA$180,9,FALSE)</f>
        <v>0</v>
      </c>
      <c r="X35" s="50">
        <f>VLOOKUP(A35,Dec2023Data!$A$3:$AA$180,19,FALSE)</f>
        <v>0</v>
      </c>
      <c r="Y35" s="50">
        <f>VLOOKUP($A$8,Dec2023Data!$A$3:$AA$180,9,FALSE)</f>
        <v>0</v>
      </c>
      <c r="Z35" s="50">
        <f>VLOOKUP(A35,Dec2023Data!$A$3:$AA$180,20,FALSE)</f>
        <v>0</v>
      </c>
      <c r="AA35" s="50">
        <f>VLOOKUP($A$8,Dec2023Data!$A$3:$AA$180,9,FALSE)</f>
        <v>0</v>
      </c>
      <c r="AB35" s="50">
        <f>VLOOKUP(A35,Dec2023Data!$A$3:$AA$180,21,FALSE)</f>
        <v>0</v>
      </c>
      <c r="AC35" s="50">
        <f>VLOOKUP($A$8,Dec2023Data!$A$3:$AA$180,9,FALSE)</f>
        <v>0</v>
      </c>
      <c r="AD35" s="50">
        <f>VLOOKUP(A35,Dec2023Data!$A$3:$AA$180,22,FALSE)</f>
        <v>0</v>
      </c>
      <c r="AE35" s="50">
        <f>VLOOKUP($A$8,Dec2023Data!$A$3:$AA$180,9,FALSE)</f>
        <v>0</v>
      </c>
      <c r="AF35" s="50">
        <f>VLOOKUP(A35,Dec2023Data!$A$3:$AA$180,23,FALSE)</f>
        <v>33.896000000000001</v>
      </c>
      <c r="AG35" s="51"/>
      <c r="AH35" s="51">
        <f>+AF35-R35-V35</f>
        <v>27.163</v>
      </c>
      <c r="AI35" s="57">
        <f>+AH35/AF35</f>
        <v>0.80136299268350242</v>
      </c>
      <c r="AK35" s="51">
        <f>+N35+P35+R35</f>
        <v>0</v>
      </c>
    </row>
    <row r="36" spans="1:37" x14ac:dyDescent="0.25">
      <c r="C36" s="7"/>
      <c r="D36" s="30"/>
      <c r="E36" s="27"/>
      <c r="F36" s="28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</row>
    <row r="37" spans="1:37" x14ac:dyDescent="0.25">
      <c r="A37" s="5" t="s">
        <v>301</v>
      </c>
      <c r="B37" s="10" t="s">
        <v>32</v>
      </c>
      <c r="C37" s="6" t="s">
        <v>302</v>
      </c>
      <c r="D37" s="25">
        <v>40760217</v>
      </c>
      <c r="E37" s="25">
        <v>0</v>
      </c>
      <c r="F37" s="25">
        <f>D37-E37</f>
        <v>40760217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1:37" x14ac:dyDescent="0.25">
      <c r="A38" s="5" t="s">
        <v>301</v>
      </c>
      <c r="B38" s="10" t="s">
        <v>224</v>
      </c>
      <c r="C38" s="6" t="s">
        <v>302</v>
      </c>
      <c r="D38" s="29">
        <v>6205330</v>
      </c>
      <c r="E38" s="29">
        <v>0</v>
      </c>
      <c r="F38" s="29">
        <f>D38-E38</f>
        <v>6205330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</row>
    <row r="39" spans="1:37" x14ac:dyDescent="0.25">
      <c r="A39" s="5" t="s">
        <v>301</v>
      </c>
      <c r="C39" s="7" t="s">
        <v>303</v>
      </c>
      <c r="D39" s="31">
        <f t="shared" ref="D39:F39" si="9">SUM(D37:D38)</f>
        <v>46965547</v>
      </c>
      <c r="E39" s="31">
        <f t="shared" si="9"/>
        <v>0</v>
      </c>
      <c r="F39" s="26">
        <f t="shared" si="9"/>
        <v>46965547</v>
      </c>
      <c r="G39" s="50">
        <f>VLOOKUP(A39,Dec2023Data!$A$3:$AA$180,8,FALSE)</f>
        <v>27</v>
      </c>
      <c r="H39" s="50">
        <f>VLOOKUP(A39,Dec2023Data!$A$3:$AA$180,9,FALSE)</f>
        <v>0</v>
      </c>
      <c r="I39" s="50">
        <f>VLOOKUP(A39,Dec2023Data!$A$3:$AA$180,10,FALSE)</f>
        <v>27</v>
      </c>
      <c r="J39" s="50">
        <f>VLOOKUP($A$8,Dec2023Data!$A$3:$AA$180,9,FALSE)</f>
        <v>0</v>
      </c>
      <c r="K39" s="50">
        <f>VLOOKUP(A39,Dec2023Data!$A$3:$AA$180,11,FALSE)</f>
        <v>0</v>
      </c>
      <c r="L39" s="50">
        <f>VLOOKUP($A$8,Dec2023Data!$A$3:$AA$180,9,FALSE)</f>
        <v>0</v>
      </c>
      <c r="M39" s="50">
        <f>VLOOKUP(A39,Dec2023Data!$A$3:$AA$180,12,FALSE)</f>
        <v>0</v>
      </c>
      <c r="N39" s="50">
        <f>VLOOKUP(A39,Dec2023Data!$A$3:$AA$180,13,FALSE)</f>
        <v>0</v>
      </c>
      <c r="O39" s="50">
        <f>VLOOKUP($A$8,Dec2023Data!$A$3:$AA$180,9,FALSE)</f>
        <v>0</v>
      </c>
      <c r="P39" s="50">
        <f>VLOOKUP(A39,Dec2023Data!$A$3:$AA$180,14,FALSE)</f>
        <v>0</v>
      </c>
      <c r="Q39" s="50">
        <f>VLOOKUP($A$8,Dec2023Data!$A$3:$AA$180,9,FALSE)</f>
        <v>0</v>
      </c>
      <c r="R39" s="50">
        <f>VLOOKUP(A39,Dec2023Data!$A$3:$AA$180,15,FALSE)</f>
        <v>0</v>
      </c>
      <c r="S39" s="50">
        <f>VLOOKUP($A$8,Dec2023Data!$A$3:$AA$180,9,FALSE)</f>
        <v>0</v>
      </c>
      <c r="T39" s="50">
        <f>VLOOKUP(A39,Dec2023Data!$A$3:$AA$180,16,FALSE)</f>
        <v>4.1000000000000002E-2</v>
      </c>
      <c r="U39" s="50">
        <f>VLOOKUP($A$8,Dec2023Data!$A$3:$AA$180,9,FALSE)</f>
        <v>0</v>
      </c>
      <c r="V39" s="50">
        <f>VLOOKUP(A39,Dec2023Data!$A$3:$AA$180,18,FALSE)</f>
        <v>6.59</v>
      </c>
      <c r="W39" s="50">
        <f>VLOOKUP($A$8,Dec2023Data!$A$3:$AA$180,9,FALSE)</f>
        <v>0</v>
      </c>
      <c r="X39" s="50">
        <f>VLOOKUP(A39,Dec2023Data!$A$3:$AA$180,19,FALSE)</f>
        <v>0</v>
      </c>
      <c r="Y39" s="50">
        <f>VLOOKUP($A$8,Dec2023Data!$A$3:$AA$180,9,FALSE)</f>
        <v>0</v>
      </c>
      <c r="Z39" s="50">
        <f>VLOOKUP(A39,Dec2023Data!$A$3:$AA$180,20,FALSE)</f>
        <v>0</v>
      </c>
      <c r="AA39" s="50">
        <f>VLOOKUP($A$8,Dec2023Data!$A$3:$AA$180,9,FALSE)</f>
        <v>0</v>
      </c>
      <c r="AB39" s="50">
        <f>VLOOKUP(A39,Dec2023Data!$A$3:$AA$180,21,FALSE)</f>
        <v>0</v>
      </c>
      <c r="AC39" s="50">
        <f>VLOOKUP($A$8,Dec2023Data!$A$3:$AA$180,9,FALSE)</f>
        <v>0</v>
      </c>
      <c r="AD39" s="50">
        <f>VLOOKUP(A39,Dec2023Data!$A$3:$AA$180,22,FALSE)</f>
        <v>0</v>
      </c>
      <c r="AE39" s="50">
        <f>VLOOKUP($A$8,Dec2023Data!$A$3:$AA$180,9,FALSE)</f>
        <v>0</v>
      </c>
      <c r="AF39" s="50">
        <f>VLOOKUP(A39,Dec2023Data!$A$3:$AA$180,23,FALSE)</f>
        <v>33.631</v>
      </c>
      <c r="AG39" s="51"/>
      <c r="AH39" s="51">
        <f>+AF39-R39-V39</f>
        <v>27.041</v>
      </c>
      <c r="AI39" s="57">
        <f>+AH39/AF39</f>
        <v>0.80404983497368498</v>
      </c>
      <c r="AK39" s="51">
        <f>+N39+P39+R39</f>
        <v>0</v>
      </c>
    </row>
    <row r="40" spans="1:37" x14ac:dyDescent="0.25">
      <c r="C40" s="7"/>
      <c r="D40" s="30"/>
      <c r="E40" s="27"/>
      <c r="F40" s="28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7" x14ac:dyDescent="0.25">
      <c r="A41" s="13" t="s">
        <v>304</v>
      </c>
      <c r="B41" s="14" t="s">
        <v>35</v>
      </c>
      <c r="C41" s="15" t="s">
        <v>305</v>
      </c>
      <c r="D41" s="29">
        <v>886087974</v>
      </c>
      <c r="E41" s="29">
        <v>55958206</v>
      </c>
      <c r="F41" s="29">
        <f>D41-E41</f>
        <v>830129768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7" x14ac:dyDescent="0.25">
      <c r="A42" s="5" t="s">
        <v>304</v>
      </c>
      <c r="C42" s="7" t="s">
        <v>306</v>
      </c>
      <c r="D42" s="26">
        <f t="shared" ref="D42:E42" si="10">SUM(D41)</f>
        <v>886087974</v>
      </c>
      <c r="E42" s="26">
        <f t="shared" si="10"/>
        <v>55958206</v>
      </c>
      <c r="F42" s="26">
        <f>SUM(F41)</f>
        <v>830129768</v>
      </c>
      <c r="G42" s="50">
        <f>VLOOKUP(A42,Dec2023Data!$A$3:$AA$180,8,FALSE)</f>
        <v>27</v>
      </c>
      <c r="H42" s="50">
        <f>VLOOKUP(A42,Dec2023Data!$A$3:$AA$180,9,FALSE)</f>
        <v>2.105</v>
      </c>
      <c r="I42" s="50">
        <f>VLOOKUP(A42,Dec2023Data!$A$3:$AA$180,10,FALSE)</f>
        <v>24.895</v>
      </c>
      <c r="J42" s="50">
        <f>VLOOKUP($A$8,Dec2023Data!$A$3:$AA$180,9,FALSE)</f>
        <v>0</v>
      </c>
      <c r="K42" s="50">
        <f>VLOOKUP(A42,Dec2023Data!$A$3:$AA$180,11,FALSE)</f>
        <v>0</v>
      </c>
      <c r="L42" s="50">
        <f>VLOOKUP($A$8,Dec2023Data!$A$3:$AA$180,9,FALSE)</f>
        <v>0</v>
      </c>
      <c r="M42" s="50">
        <f>VLOOKUP(A42,Dec2023Data!$A$3:$AA$180,12,FALSE)</f>
        <v>0</v>
      </c>
      <c r="N42" s="50">
        <f>VLOOKUP(A42,Dec2023Data!$A$3:$AA$180,13,FALSE)</f>
        <v>0</v>
      </c>
      <c r="O42" s="50">
        <f>VLOOKUP($A$8,Dec2023Data!$A$3:$AA$180,9,FALSE)</f>
        <v>0</v>
      </c>
      <c r="P42" s="50">
        <f>VLOOKUP(A42,Dec2023Data!$A$3:$AA$180,14,FALSE)</f>
        <v>0</v>
      </c>
      <c r="Q42" s="50">
        <f>VLOOKUP($A$8,Dec2023Data!$A$3:$AA$180,9,FALSE)</f>
        <v>0</v>
      </c>
      <c r="R42" s="50">
        <f>VLOOKUP(A42,Dec2023Data!$A$3:$AA$180,15,FALSE)</f>
        <v>7.415527</v>
      </c>
      <c r="S42" s="50">
        <f>VLOOKUP($A$8,Dec2023Data!$A$3:$AA$180,9,FALSE)</f>
        <v>0</v>
      </c>
      <c r="T42" s="50">
        <f>VLOOKUP(A42,Dec2023Data!$A$3:$AA$180,16,FALSE)</f>
        <v>0.17643400000000001</v>
      </c>
      <c r="U42" s="50">
        <f>VLOOKUP($A$8,Dec2023Data!$A$3:$AA$180,9,FALSE)</f>
        <v>0</v>
      </c>
      <c r="V42" s="50">
        <f>VLOOKUP(A42,Dec2023Data!$A$3:$AA$180,18,FALSE)</f>
        <v>11.769479</v>
      </c>
      <c r="W42" s="50">
        <f>VLOOKUP($A$8,Dec2023Data!$A$3:$AA$180,9,FALSE)</f>
        <v>0</v>
      </c>
      <c r="X42" s="50">
        <f>VLOOKUP(A42,Dec2023Data!$A$3:$AA$180,19,FALSE)</f>
        <v>0</v>
      </c>
      <c r="Y42" s="50">
        <f>VLOOKUP($A$8,Dec2023Data!$A$3:$AA$180,9,FALSE)</f>
        <v>0</v>
      </c>
      <c r="Z42" s="50">
        <f>VLOOKUP(A42,Dec2023Data!$A$3:$AA$180,20,FALSE)</f>
        <v>0</v>
      </c>
      <c r="AA42" s="50">
        <f>VLOOKUP($A$8,Dec2023Data!$A$3:$AA$180,9,FALSE)</f>
        <v>0</v>
      </c>
      <c r="AB42" s="50">
        <f>VLOOKUP(A42,Dec2023Data!$A$3:$AA$180,21,FALSE)</f>
        <v>4.818524</v>
      </c>
      <c r="AC42" s="50">
        <f>VLOOKUP($A$8,Dec2023Data!$A$3:$AA$180,9,FALSE)</f>
        <v>0</v>
      </c>
      <c r="AD42" s="50">
        <f>VLOOKUP(A42,Dec2023Data!$A$3:$AA$180,22,FALSE)</f>
        <v>0</v>
      </c>
      <c r="AE42" s="50">
        <f>VLOOKUP($A$8,Dec2023Data!$A$3:$AA$180,9,FALSE)</f>
        <v>0</v>
      </c>
      <c r="AF42" s="50">
        <f>VLOOKUP(A42,Dec2023Data!$A$3:$AA$180,23,FALSE)</f>
        <v>49.074964000000001</v>
      </c>
      <c r="AG42" s="51"/>
      <c r="AH42" s="51">
        <f>+AF42-R42-V42</f>
        <v>29.889958000000004</v>
      </c>
      <c r="AI42" s="57">
        <f>+AH42/AF42</f>
        <v>0.60906734439988586</v>
      </c>
      <c r="AK42" s="51">
        <f>+N42+P42+R42</f>
        <v>7.415527</v>
      </c>
    </row>
    <row r="43" spans="1:37" x14ac:dyDescent="0.25">
      <c r="C43" s="7"/>
      <c r="D43" s="30"/>
      <c r="E43" s="27"/>
      <c r="F43" s="28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7" x14ac:dyDescent="0.25">
      <c r="A44" s="13" t="s">
        <v>307</v>
      </c>
      <c r="B44" s="14" t="s">
        <v>35</v>
      </c>
      <c r="C44" s="15" t="s">
        <v>308</v>
      </c>
      <c r="D44" s="29">
        <v>371965819</v>
      </c>
      <c r="E44" s="29">
        <v>41392279</v>
      </c>
      <c r="F44" s="29">
        <f>D44-E44</f>
        <v>330573540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</row>
    <row r="45" spans="1:37" x14ac:dyDescent="0.25">
      <c r="A45" s="5" t="s">
        <v>307</v>
      </c>
      <c r="C45" s="7" t="s">
        <v>309</v>
      </c>
      <c r="D45" s="26">
        <f t="shared" ref="D45:E45" si="11">SUM(D44)</f>
        <v>371965819</v>
      </c>
      <c r="E45" s="26">
        <f t="shared" si="11"/>
        <v>41392279</v>
      </c>
      <c r="F45" s="26">
        <f>SUM(F44)</f>
        <v>330573540</v>
      </c>
      <c r="G45" s="50">
        <f>VLOOKUP(A45,Dec2023Data!$A$3:$AA$180,8,FALSE)</f>
        <v>27</v>
      </c>
      <c r="H45" s="50">
        <f>VLOOKUP(A45,Dec2023Data!$A$3:$AA$180,9,FALSE)</f>
        <v>3.0529999999999999</v>
      </c>
      <c r="I45" s="50">
        <f>VLOOKUP(A45,Dec2023Data!$A$3:$AA$180,10,FALSE)</f>
        <v>23.946999999999999</v>
      </c>
      <c r="J45" s="50">
        <f>VLOOKUP($A$8,Dec2023Data!$A$3:$AA$180,9,FALSE)</f>
        <v>0</v>
      </c>
      <c r="K45" s="50">
        <f>VLOOKUP(A45,Dec2023Data!$A$3:$AA$180,11,FALSE)</f>
        <v>0</v>
      </c>
      <c r="L45" s="50">
        <f>VLOOKUP($A$8,Dec2023Data!$A$3:$AA$180,9,FALSE)</f>
        <v>0</v>
      </c>
      <c r="M45" s="50">
        <f>VLOOKUP(A45,Dec2023Data!$A$3:$AA$180,12,FALSE)</f>
        <v>0</v>
      </c>
      <c r="N45" s="50">
        <f>VLOOKUP(A45,Dec2023Data!$A$3:$AA$180,13,FALSE)</f>
        <v>0</v>
      </c>
      <c r="O45" s="50">
        <f>VLOOKUP($A$8,Dec2023Data!$A$3:$AA$180,9,FALSE)</f>
        <v>0</v>
      </c>
      <c r="P45" s="50">
        <f>VLOOKUP(A45,Dec2023Data!$A$3:$AA$180,14,FALSE)</f>
        <v>0</v>
      </c>
      <c r="Q45" s="50">
        <f>VLOOKUP($A$8,Dec2023Data!$A$3:$AA$180,9,FALSE)</f>
        <v>0</v>
      </c>
      <c r="R45" s="50">
        <f>VLOOKUP(A45,Dec2023Data!$A$3:$AA$180,15,FALSE)</f>
        <v>11.561999999999999</v>
      </c>
      <c r="S45" s="50">
        <f>VLOOKUP($A$8,Dec2023Data!$A$3:$AA$180,9,FALSE)</f>
        <v>0</v>
      </c>
      <c r="T45" s="50">
        <f>VLOOKUP(A45,Dec2023Data!$A$3:$AA$180,16,FALSE)</f>
        <v>0.377</v>
      </c>
      <c r="U45" s="50">
        <f>VLOOKUP($A$8,Dec2023Data!$A$3:$AA$180,9,FALSE)</f>
        <v>0</v>
      </c>
      <c r="V45" s="50">
        <f>VLOOKUP(A45,Dec2023Data!$A$3:$AA$180,18,FALSE)</f>
        <v>4.3860000000000001</v>
      </c>
      <c r="W45" s="50">
        <f>VLOOKUP($A$8,Dec2023Data!$A$3:$AA$180,9,FALSE)</f>
        <v>0</v>
      </c>
      <c r="X45" s="50">
        <f>VLOOKUP(A45,Dec2023Data!$A$3:$AA$180,19,FALSE)</f>
        <v>0</v>
      </c>
      <c r="Y45" s="50">
        <f>VLOOKUP($A$8,Dec2023Data!$A$3:$AA$180,9,FALSE)</f>
        <v>0</v>
      </c>
      <c r="Z45" s="50">
        <f>VLOOKUP(A45,Dec2023Data!$A$3:$AA$180,20,FALSE)</f>
        <v>0</v>
      </c>
      <c r="AA45" s="50">
        <f>VLOOKUP($A$8,Dec2023Data!$A$3:$AA$180,9,FALSE)</f>
        <v>0</v>
      </c>
      <c r="AB45" s="50">
        <f>VLOOKUP(A45,Dec2023Data!$A$3:$AA$180,21,FALSE)</f>
        <v>0</v>
      </c>
      <c r="AC45" s="50">
        <f>VLOOKUP($A$8,Dec2023Data!$A$3:$AA$180,9,FALSE)</f>
        <v>0</v>
      </c>
      <c r="AD45" s="50">
        <f>VLOOKUP(A45,Dec2023Data!$A$3:$AA$180,22,FALSE)</f>
        <v>0</v>
      </c>
      <c r="AE45" s="50">
        <f>VLOOKUP($A$8,Dec2023Data!$A$3:$AA$180,9,FALSE)</f>
        <v>0</v>
      </c>
      <c r="AF45" s="50">
        <f>VLOOKUP(A45,Dec2023Data!$A$3:$AA$180,23,FALSE)</f>
        <v>40.271999999999998</v>
      </c>
      <c r="AG45" s="51"/>
      <c r="AH45" s="51">
        <f>+AF45-R45-V45</f>
        <v>24.324000000000002</v>
      </c>
      <c r="AI45" s="57">
        <f>+AH45/AF45</f>
        <v>0.60399284862932068</v>
      </c>
      <c r="AK45" s="51">
        <f>+N45+P45+R45</f>
        <v>11.561999999999999</v>
      </c>
    </row>
    <row r="46" spans="1:37" x14ac:dyDescent="0.25">
      <c r="C46" s="7"/>
      <c r="D46" s="25"/>
      <c r="E46" s="25"/>
      <c r="F46" s="28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</row>
    <row r="47" spans="1:37" x14ac:dyDescent="0.25">
      <c r="A47" s="16" t="s">
        <v>310</v>
      </c>
      <c r="B47" s="14" t="s">
        <v>35</v>
      </c>
      <c r="C47" s="15" t="s">
        <v>311</v>
      </c>
      <c r="D47" s="29">
        <v>8942553374</v>
      </c>
      <c r="E47" s="29">
        <v>65190805</v>
      </c>
      <c r="F47" s="29">
        <f>D47-E47</f>
        <v>8877362569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7" x14ac:dyDescent="0.25">
      <c r="A48" s="17" t="s">
        <v>310</v>
      </c>
      <c r="C48" s="7" t="s">
        <v>312</v>
      </c>
      <c r="D48" s="26">
        <f t="shared" ref="D48:E48" si="12">SUM(D47)</f>
        <v>8942553374</v>
      </c>
      <c r="E48" s="26">
        <f t="shared" si="12"/>
        <v>65190805</v>
      </c>
      <c r="F48" s="26">
        <f>SUM(F47)</f>
        <v>8877362569</v>
      </c>
      <c r="G48" s="50">
        <f>VLOOKUP(A48,Dec2023Data!$A$3:$AA$180,8,FALSE)</f>
        <v>18.756</v>
      </c>
      <c r="H48" s="50">
        <f>VLOOKUP(A48,Dec2023Data!$A$3:$AA$180,9,FALSE)</f>
        <v>0</v>
      </c>
      <c r="I48" s="50">
        <f>VLOOKUP(A48,Dec2023Data!$A$3:$AA$180,10,FALSE)</f>
        <v>18.756</v>
      </c>
      <c r="J48" s="50">
        <f>VLOOKUP($A$8,Dec2023Data!$A$3:$AA$180,9,FALSE)</f>
        <v>0</v>
      </c>
      <c r="K48" s="50">
        <f>VLOOKUP(A48,Dec2023Data!$A$3:$AA$180,11,FALSE)</f>
        <v>0</v>
      </c>
      <c r="L48" s="50">
        <f>VLOOKUP($A$8,Dec2023Data!$A$3:$AA$180,9,FALSE)</f>
        <v>0</v>
      </c>
      <c r="M48" s="50">
        <f>VLOOKUP(A48,Dec2023Data!$A$3:$AA$180,12,FALSE)</f>
        <v>0</v>
      </c>
      <c r="N48" s="50">
        <f>VLOOKUP(A48,Dec2023Data!$A$3:$AA$180,13,FALSE)</f>
        <v>0.72699999999999998</v>
      </c>
      <c r="O48" s="50">
        <f>VLOOKUP($A$8,Dec2023Data!$A$3:$AA$180,9,FALSE)</f>
        <v>0</v>
      </c>
      <c r="P48" s="50">
        <f>VLOOKUP(A48,Dec2023Data!$A$3:$AA$180,14,FALSE)</f>
        <v>4.4999999999999998E-2</v>
      </c>
      <c r="Q48" s="50">
        <f>VLOOKUP($A$8,Dec2023Data!$A$3:$AA$180,9,FALSE)</f>
        <v>0</v>
      </c>
      <c r="R48" s="50">
        <f>VLOOKUP(A48,Dec2023Data!$A$3:$AA$180,15,FALSE)</f>
        <v>15.178000000000001</v>
      </c>
      <c r="S48" s="50">
        <f>VLOOKUP($A$8,Dec2023Data!$A$3:$AA$180,9,FALSE)</f>
        <v>0</v>
      </c>
      <c r="T48" s="50">
        <f>VLOOKUP(A48,Dec2023Data!$A$3:$AA$180,16,FALSE)</f>
        <v>0.29299999999999998</v>
      </c>
      <c r="U48" s="50">
        <f>VLOOKUP($A$8,Dec2023Data!$A$3:$AA$180,9,FALSE)</f>
        <v>0</v>
      </c>
      <c r="V48" s="50">
        <f>VLOOKUP(A48,Dec2023Data!$A$3:$AA$180,18,FALSE)</f>
        <v>7.7759999999999998</v>
      </c>
      <c r="W48" s="50">
        <f>VLOOKUP($A$8,Dec2023Data!$A$3:$AA$180,9,FALSE)</f>
        <v>0</v>
      </c>
      <c r="X48" s="50">
        <f>VLOOKUP(A48,Dec2023Data!$A$3:$AA$180,19,FALSE)</f>
        <v>0</v>
      </c>
      <c r="Y48" s="50">
        <f>VLOOKUP($A$8,Dec2023Data!$A$3:$AA$180,9,FALSE)</f>
        <v>0</v>
      </c>
      <c r="Z48" s="50">
        <f>VLOOKUP(A48,Dec2023Data!$A$3:$AA$180,20,FALSE)</f>
        <v>0</v>
      </c>
      <c r="AA48" s="50">
        <f>VLOOKUP($A$8,Dec2023Data!$A$3:$AA$180,9,FALSE)</f>
        <v>0</v>
      </c>
      <c r="AB48" s="50">
        <f>VLOOKUP(A48,Dec2023Data!$A$3:$AA$180,21,FALSE)</f>
        <v>4.7919999999999998</v>
      </c>
      <c r="AC48" s="50">
        <f>VLOOKUP($A$8,Dec2023Data!$A$3:$AA$180,9,FALSE)</f>
        <v>0</v>
      </c>
      <c r="AD48" s="50">
        <f>VLOOKUP(A48,Dec2023Data!$A$3:$AA$180,22,FALSE)</f>
        <v>0</v>
      </c>
      <c r="AE48" s="50">
        <f>VLOOKUP($A$8,Dec2023Data!$A$3:$AA$180,9,FALSE)</f>
        <v>0</v>
      </c>
      <c r="AF48" s="50">
        <f>VLOOKUP(A48,Dec2023Data!$A$3:$AA$180,23,FALSE)</f>
        <v>47.567</v>
      </c>
      <c r="AG48" s="51"/>
      <c r="AH48" s="51">
        <f>+AF48-R48-V48</f>
        <v>24.612999999999996</v>
      </c>
      <c r="AI48" s="57">
        <f>+AH48/AF48</f>
        <v>0.51743856034645863</v>
      </c>
      <c r="AK48" s="51">
        <f>+N48+P48+R48</f>
        <v>15.950000000000001</v>
      </c>
    </row>
    <row r="49" spans="1:37" x14ac:dyDescent="0.25">
      <c r="C49" s="7"/>
      <c r="D49" s="25"/>
      <c r="E49" s="25"/>
      <c r="F49" s="28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</row>
    <row r="50" spans="1:37" x14ac:dyDescent="0.25">
      <c r="A50" s="13" t="s">
        <v>313</v>
      </c>
      <c r="B50" s="14" t="s">
        <v>35</v>
      </c>
      <c r="C50" s="15" t="s">
        <v>314</v>
      </c>
      <c r="D50" s="29">
        <v>2504517266</v>
      </c>
      <c r="E50" s="29">
        <v>33512504</v>
      </c>
      <c r="F50" s="29">
        <f>D50-E50</f>
        <v>2471004762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</row>
    <row r="51" spans="1:37" x14ac:dyDescent="0.25">
      <c r="A51" s="5" t="s">
        <v>313</v>
      </c>
      <c r="C51" s="7" t="s">
        <v>315</v>
      </c>
      <c r="D51" s="26">
        <f t="shared" ref="D51:E51" si="13">SUM(D50)</f>
        <v>2504517266</v>
      </c>
      <c r="E51" s="26">
        <f t="shared" si="13"/>
        <v>33512504</v>
      </c>
      <c r="F51" s="26">
        <f>SUM(F50)</f>
        <v>2471004762</v>
      </c>
      <c r="G51" s="50">
        <f>VLOOKUP(A51,Dec2023Data!$A$3:$AA$180,8,FALSE)</f>
        <v>27</v>
      </c>
      <c r="H51" s="50">
        <f>VLOOKUP(A51,Dec2023Data!$A$3:$AA$180,9,FALSE)</f>
        <v>0</v>
      </c>
      <c r="I51" s="50">
        <f>VLOOKUP(A51,Dec2023Data!$A$3:$AA$180,10,FALSE)</f>
        <v>27</v>
      </c>
      <c r="J51" s="50">
        <f>VLOOKUP($A$8,Dec2023Data!$A$3:$AA$180,9,FALSE)</f>
        <v>0</v>
      </c>
      <c r="K51" s="50">
        <f>VLOOKUP(A51,Dec2023Data!$A$3:$AA$180,11,FALSE)</f>
        <v>0</v>
      </c>
      <c r="L51" s="50">
        <f>VLOOKUP($A$8,Dec2023Data!$A$3:$AA$180,9,FALSE)</f>
        <v>0</v>
      </c>
      <c r="M51" s="50">
        <f>VLOOKUP(A51,Dec2023Data!$A$3:$AA$180,12,FALSE)</f>
        <v>0</v>
      </c>
      <c r="N51" s="50">
        <f>VLOOKUP(A51,Dec2023Data!$A$3:$AA$180,13,FALSE)</f>
        <v>0.93700000000000006</v>
      </c>
      <c r="O51" s="50">
        <f>VLOOKUP($A$8,Dec2023Data!$A$3:$AA$180,9,FALSE)</f>
        <v>0</v>
      </c>
      <c r="P51" s="50">
        <f>VLOOKUP(A51,Dec2023Data!$A$3:$AA$180,14,FALSE)</f>
        <v>0</v>
      </c>
      <c r="Q51" s="50">
        <f>VLOOKUP($A$8,Dec2023Data!$A$3:$AA$180,9,FALSE)</f>
        <v>0</v>
      </c>
      <c r="R51" s="50">
        <f>VLOOKUP(A51,Dec2023Data!$A$3:$AA$180,15,FALSE)</f>
        <v>10.724</v>
      </c>
      <c r="S51" s="50">
        <f>VLOOKUP($A$8,Dec2023Data!$A$3:$AA$180,9,FALSE)</f>
        <v>0</v>
      </c>
      <c r="T51" s="50">
        <f>VLOOKUP(A51,Dec2023Data!$A$3:$AA$180,16,FALSE)</f>
        <v>0.33800000000000002</v>
      </c>
      <c r="U51" s="50">
        <f>VLOOKUP($A$8,Dec2023Data!$A$3:$AA$180,9,FALSE)</f>
        <v>0</v>
      </c>
      <c r="V51" s="50">
        <f>VLOOKUP(A51,Dec2023Data!$A$3:$AA$180,18,FALSE)</f>
        <v>14.848000000000001</v>
      </c>
      <c r="W51" s="50">
        <f>VLOOKUP($A$8,Dec2023Data!$A$3:$AA$180,9,FALSE)</f>
        <v>0</v>
      </c>
      <c r="X51" s="50">
        <f>VLOOKUP(A51,Dec2023Data!$A$3:$AA$180,19,FALSE)</f>
        <v>0</v>
      </c>
      <c r="Y51" s="50">
        <f>VLOOKUP($A$8,Dec2023Data!$A$3:$AA$180,9,FALSE)</f>
        <v>0</v>
      </c>
      <c r="Z51" s="50">
        <f>VLOOKUP(A51,Dec2023Data!$A$3:$AA$180,20,FALSE)</f>
        <v>9</v>
      </c>
      <c r="AA51" s="50">
        <f>VLOOKUP($A$8,Dec2023Data!$A$3:$AA$180,9,FALSE)</f>
        <v>0</v>
      </c>
      <c r="AB51" s="50">
        <f>VLOOKUP(A51,Dec2023Data!$A$3:$AA$180,21,FALSE)</f>
        <v>0</v>
      </c>
      <c r="AC51" s="50">
        <f>VLOOKUP($A$8,Dec2023Data!$A$3:$AA$180,9,FALSE)</f>
        <v>0</v>
      </c>
      <c r="AD51" s="50">
        <f>VLOOKUP(A51,Dec2023Data!$A$3:$AA$180,22,FALSE)</f>
        <v>0</v>
      </c>
      <c r="AE51" s="50">
        <f>VLOOKUP($A$8,Dec2023Data!$A$3:$AA$180,9,FALSE)</f>
        <v>0</v>
      </c>
      <c r="AF51" s="50">
        <f>VLOOKUP(A51,Dec2023Data!$A$3:$AA$180,23,FALSE)</f>
        <v>62.847000000000001</v>
      </c>
      <c r="AG51" s="51"/>
      <c r="AH51" s="51">
        <f>+AF51-R51-V51</f>
        <v>37.275000000000006</v>
      </c>
      <c r="AI51" s="57">
        <f>+AH51/AF51</f>
        <v>0.59310706954985926</v>
      </c>
      <c r="AK51" s="51">
        <f>+N51+P51+R51</f>
        <v>11.661</v>
      </c>
    </row>
    <row r="52" spans="1:37" x14ac:dyDescent="0.25">
      <c r="C52" s="7"/>
      <c r="D52" s="25"/>
      <c r="E52" s="25"/>
      <c r="F52" s="28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</row>
    <row r="53" spans="1:37" x14ac:dyDescent="0.25">
      <c r="A53" s="13" t="s">
        <v>316</v>
      </c>
      <c r="B53" s="14" t="s">
        <v>35</v>
      </c>
      <c r="C53" s="15" t="s">
        <v>317</v>
      </c>
      <c r="D53" s="29">
        <v>47374984</v>
      </c>
      <c r="E53" s="29">
        <v>0</v>
      </c>
      <c r="F53" s="29">
        <f>D53-E53</f>
        <v>47374984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</row>
    <row r="54" spans="1:37" x14ac:dyDescent="0.25">
      <c r="A54" s="5" t="s">
        <v>316</v>
      </c>
      <c r="B54" s="10" t="s">
        <v>24</v>
      </c>
      <c r="C54" s="6" t="s">
        <v>317</v>
      </c>
      <c r="D54" s="25">
        <v>4559850</v>
      </c>
      <c r="E54" s="25">
        <v>0</v>
      </c>
      <c r="F54" s="25">
        <f>D54-E54</f>
        <v>4559850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</row>
    <row r="55" spans="1:37" x14ac:dyDescent="0.25">
      <c r="A55" s="5" t="s">
        <v>316</v>
      </c>
      <c r="B55" s="10"/>
      <c r="C55" s="7" t="s">
        <v>318</v>
      </c>
      <c r="D55" s="26">
        <f t="shared" ref="D55:E55" si="14">SUM(D53:D54)</f>
        <v>51934834</v>
      </c>
      <c r="E55" s="26">
        <f t="shared" si="14"/>
        <v>0</v>
      </c>
      <c r="F55" s="26">
        <f>SUM(F53:F54)</f>
        <v>51934834</v>
      </c>
      <c r="G55" s="50">
        <f>VLOOKUP(A55,Dec2023Data!$A$3:$AA$180,8,FALSE)</f>
        <v>27</v>
      </c>
      <c r="H55" s="50">
        <f>VLOOKUP(A55,Dec2023Data!$A$3:$AA$180,9,FALSE)</f>
        <v>0</v>
      </c>
      <c r="I55" s="50">
        <f>VLOOKUP(A55,Dec2023Data!$A$3:$AA$180,10,FALSE)</f>
        <v>27</v>
      </c>
      <c r="J55" s="50">
        <f>VLOOKUP($A$8,Dec2023Data!$A$3:$AA$180,9,FALSE)</f>
        <v>0</v>
      </c>
      <c r="K55" s="50">
        <f>VLOOKUP(A55,Dec2023Data!$A$3:$AA$180,11,FALSE)</f>
        <v>0</v>
      </c>
      <c r="L55" s="50">
        <f>VLOOKUP($A$8,Dec2023Data!$A$3:$AA$180,9,FALSE)</f>
        <v>0</v>
      </c>
      <c r="M55" s="50">
        <f>VLOOKUP(A55,Dec2023Data!$A$3:$AA$180,12,FALSE)</f>
        <v>0</v>
      </c>
      <c r="N55" s="50">
        <f>VLOOKUP(A55,Dec2023Data!$A$3:$AA$180,13,FALSE)</f>
        <v>0.125</v>
      </c>
      <c r="O55" s="50">
        <f>VLOOKUP($A$8,Dec2023Data!$A$3:$AA$180,9,FALSE)</f>
        <v>0</v>
      </c>
      <c r="P55" s="50">
        <f>VLOOKUP(A55,Dec2023Data!$A$3:$AA$180,14,FALSE)</f>
        <v>0</v>
      </c>
      <c r="Q55" s="50">
        <f>VLOOKUP($A$8,Dec2023Data!$A$3:$AA$180,9,FALSE)</f>
        <v>0</v>
      </c>
      <c r="R55" s="50">
        <f>VLOOKUP(A55,Dec2023Data!$A$3:$AA$180,15,FALSE)</f>
        <v>0</v>
      </c>
      <c r="S55" s="50">
        <f>VLOOKUP($A$8,Dec2023Data!$A$3:$AA$180,9,FALSE)</f>
        <v>0</v>
      </c>
      <c r="T55" s="50">
        <f>VLOOKUP(A55,Dec2023Data!$A$3:$AA$180,16,FALSE)</f>
        <v>0.12</v>
      </c>
      <c r="U55" s="50">
        <f>VLOOKUP($A$8,Dec2023Data!$A$3:$AA$180,9,FALSE)</f>
        <v>0</v>
      </c>
      <c r="V55" s="50">
        <f>VLOOKUP(A55,Dec2023Data!$A$3:$AA$180,18,FALSE)</f>
        <v>10.238</v>
      </c>
      <c r="W55" s="50">
        <f>VLOOKUP($A$8,Dec2023Data!$A$3:$AA$180,9,FALSE)</f>
        <v>0</v>
      </c>
      <c r="X55" s="50">
        <f>VLOOKUP(A55,Dec2023Data!$A$3:$AA$180,19,FALSE)</f>
        <v>0</v>
      </c>
      <c r="Y55" s="50">
        <f>VLOOKUP($A$8,Dec2023Data!$A$3:$AA$180,9,FALSE)</f>
        <v>0</v>
      </c>
      <c r="Z55" s="50">
        <f>VLOOKUP(A55,Dec2023Data!$A$3:$AA$180,20,FALSE)</f>
        <v>0</v>
      </c>
      <c r="AA55" s="50">
        <f>VLOOKUP($A$8,Dec2023Data!$A$3:$AA$180,9,FALSE)</f>
        <v>0</v>
      </c>
      <c r="AB55" s="50">
        <f>VLOOKUP(A55,Dec2023Data!$A$3:$AA$180,21,FALSE)</f>
        <v>0</v>
      </c>
      <c r="AC55" s="50">
        <f>VLOOKUP($A$8,Dec2023Data!$A$3:$AA$180,9,FALSE)</f>
        <v>0</v>
      </c>
      <c r="AD55" s="50">
        <f>VLOOKUP(A55,Dec2023Data!$A$3:$AA$180,22,FALSE)</f>
        <v>0</v>
      </c>
      <c r="AE55" s="50">
        <f>VLOOKUP($A$8,Dec2023Data!$A$3:$AA$180,9,FALSE)</f>
        <v>0</v>
      </c>
      <c r="AF55" s="50">
        <f>VLOOKUP(A55,Dec2023Data!$A$3:$AA$180,23,FALSE)</f>
        <v>37.482999999999997</v>
      </c>
      <c r="AG55" s="51"/>
      <c r="AH55" s="51">
        <f>+AF55-R55-V55</f>
        <v>27.244999999999997</v>
      </c>
      <c r="AI55" s="57">
        <f>+AH55/AF55</f>
        <v>0.72686284448950189</v>
      </c>
      <c r="AK55" s="51">
        <f>+N55+P55+R55</f>
        <v>0.125</v>
      </c>
    </row>
    <row r="56" spans="1:37" x14ac:dyDescent="0.25">
      <c r="B56" s="10"/>
      <c r="C56" s="7"/>
      <c r="D56" s="30"/>
      <c r="E56" s="27"/>
      <c r="F56" s="28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</row>
    <row r="57" spans="1:37" x14ac:dyDescent="0.25">
      <c r="A57" s="13" t="s">
        <v>319</v>
      </c>
      <c r="B57" s="14" t="s">
        <v>35</v>
      </c>
      <c r="C57" s="15" t="s">
        <v>320</v>
      </c>
      <c r="D57" s="29">
        <v>3132963936</v>
      </c>
      <c r="E57" s="29">
        <v>84278150</v>
      </c>
      <c r="F57" s="29">
        <f>D57-E57</f>
        <v>3048685786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</row>
    <row r="58" spans="1:37" x14ac:dyDescent="0.25">
      <c r="A58" s="5" t="s">
        <v>319</v>
      </c>
      <c r="B58" s="10" t="s">
        <v>24</v>
      </c>
      <c r="C58" s="6" t="s">
        <v>320</v>
      </c>
      <c r="D58" s="25">
        <v>2317736370</v>
      </c>
      <c r="E58" s="25">
        <v>57081990</v>
      </c>
      <c r="F58" s="25">
        <f>D58-E58</f>
        <v>2260654380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</row>
    <row r="59" spans="1:37" x14ac:dyDescent="0.25">
      <c r="A59" s="5" t="s">
        <v>319</v>
      </c>
      <c r="B59" s="10"/>
      <c r="C59" s="7" t="s">
        <v>321</v>
      </c>
      <c r="D59" s="26">
        <f t="shared" ref="D59:E59" si="15">SUM(D57:D58)</f>
        <v>5450700306</v>
      </c>
      <c r="E59" s="26">
        <f t="shared" si="15"/>
        <v>141360140</v>
      </c>
      <c r="F59" s="26">
        <f>SUM(F57:F58)</f>
        <v>5309340166</v>
      </c>
      <c r="G59" s="50">
        <f>VLOOKUP(A59,Dec2023Data!$A$3:$AA$180,8,FALSE)</f>
        <v>27</v>
      </c>
      <c r="H59" s="50">
        <f>VLOOKUP(A59,Dec2023Data!$A$3:$AA$180,9,FALSE)</f>
        <v>0</v>
      </c>
      <c r="I59" s="50">
        <f>VLOOKUP(A59,Dec2023Data!$A$3:$AA$180,10,FALSE)</f>
        <v>27</v>
      </c>
      <c r="J59" s="50">
        <f>VLOOKUP($A$8,Dec2023Data!$A$3:$AA$180,9,FALSE)</f>
        <v>0</v>
      </c>
      <c r="K59" s="50">
        <f>VLOOKUP(A59,Dec2023Data!$A$3:$AA$180,11,FALSE)</f>
        <v>0</v>
      </c>
      <c r="L59" s="50">
        <f>VLOOKUP($A$8,Dec2023Data!$A$3:$AA$180,9,FALSE)</f>
        <v>0</v>
      </c>
      <c r="M59" s="50">
        <f>VLOOKUP(A59,Dec2023Data!$A$3:$AA$180,12,FALSE)</f>
        <v>0</v>
      </c>
      <c r="N59" s="50">
        <f>VLOOKUP(A59,Dec2023Data!$A$3:$AA$180,13,FALSE)</f>
        <v>0</v>
      </c>
      <c r="O59" s="50">
        <f>VLOOKUP($A$8,Dec2023Data!$A$3:$AA$180,9,FALSE)</f>
        <v>0</v>
      </c>
      <c r="P59" s="50">
        <f>VLOOKUP(A59,Dec2023Data!$A$3:$AA$180,14,FALSE)</f>
        <v>0</v>
      </c>
      <c r="Q59" s="50">
        <f>VLOOKUP($A$8,Dec2023Data!$A$3:$AA$180,9,FALSE)</f>
        <v>0</v>
      </c>
      <c r="R59" s="50">
        <f>VLOOKUP(A59,Dec2023Data!$A$3:$AA$180,15,FALSE)</f>
        <v>22.113</v>
      </c>
      <c r="S59" s="50">
        <f>VLOOKUP($A$8,Dec2023Data!$A$3:$AA$180,9,FALSE)</f>
        <v>0</v>
      </c>
      <c r="T59" s="50">
        <f>VLOOKUP(A59,Dec2023Data!$A$3:$AA$180,16,FALSE)</f>
        <v>0.318</v>
      </c>
      <c r="U59" s="50">
        <f>VLOOKUP($A$8,Dec2023Data!$A$3:$AA$180,9,FALSE)</f>
        <v>0</v>
      </c>
      <c r="V59" s="50">
        <f>VLOOKUP(A59,Dec2023Data!$A$3:$AA$180,18,FALSE)</f>
        <v>21.9</v>
      </c>
      <c r="W59" s="50">
        <f>VLOOKUP($A$8,Dec2023Data!$A$3:$AA$180,9,FALSE)</f>
        <v>0</v>
      </c>
      <c r="X59" s="50">
        <f>VLOOKUP(A59,Dec2023Data!$A$3:$AA$180,19,FALSE)</f>
        <v>0</v>
      </c>
      <c r="Y59" s="50">
        <f>VLOOKUP($A$8,Dec2023Data!$A$3:$AA$180,9,FALSE)</f>
        <v>0</v>
      </c>
      <c r="Z59" s="50">
        <f>VLOOKUP(A59,Dec2023Data!$A$3:$AA$180,20,FALSE)</f>
        <v>0</v>
      </c>
      <c r="AA59" s="50">
        <f>VLOOKUP($A$8,Dec2023Data!$A$3:$AA$180,9,FALSE)</f>
        <v>0</v>
      </c>
      <c r="AB59" s="50">
        <f>VLOOKUP(A59,Dec2023Data!$A$3:$AA$180,21,FALSE)</f>
        <v>0</v>
      </c>
      <c r="AC59" s="50">
        <f>VLOOKUP($A$8,Dec2023Data!$A$3:$AA$180,9,FALSE)</f>
        <v>0</v>
      </c>
      <c r="AD59" s="50">
        <f>VLOOKUP(A59,Dec2023Data!$A$3:$AA$180,22,FALSE)</f>
        <v>0</v>
      </c>
      <c r="AE59" s="50">
        <f>VLOOKUP($A$8,Dec2023Data!$A$3:$AA$180,9,FALSE)</f>
        <v>0</v>
      </c>
      <c r="AF59" s="50">
        <f>VLOOKUP(A59,Dec2023Data!$A$3:$AA$180,23,FALSE)</f>
        <v>71.331000000000003</v>
      </c>
      <c r="AG59" s="51"/>
      <c r="AH59" s="51">
        <f>+AF59-R59-V59</f>
        <v>27.318000000000005</v>
      </c>
      <c r="AI59" s="57">
        <f>+AH59/AF59</f>
        <v>0.38297514404676791</v>
      </c>
      <c r="AK59" s="51">
        <f>+N59+P59+R59</f>
        <v>22.113</v>
      </c>
    </row>
    <row r="60" spans="1:37" x14ac:dyDescent="0.25">
      <c r="B60" s="10"/>
      <c r="C60" s="7"/>
      <c r="D60" s="30"/>
      <c r="E60" s="27"/>
      <c r="F60" s="28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</row>
    <row r="61" spans="1:37" x14ac:dyDescent="0.25">
      <c r="A61" s="13" t="s">
        <v>322</v>
      </c>
      <c r="B61" s="14" t="s">
        <v>35</v>
      </c>
      <c r="C61" s="15" t="s">
        <v>323</v>
      </c>
      <c r="D61" s="29">
        <v>42765098</v>
      </c>
      <c r="E61" s="29">
        <v>0</v>
      </c>
      <c r="F61" s="29">
        <f>D61-E61</f>
        <v>42765098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</row>
    <row r="62" spans="1:37" x14ac:dyDescent="0.25">
      <c r="A62" s="5" t="s">
        <v>322</v>
      </c>
      <c r="B62" s="10" t="s">
        <v>24</v>
      </c>
      <c r="C62" s="6" t="s">
        <v>323</v>
      </c>
      <c r="D62" s="25">
        <v>25998050</v>
      </c>
      <c r="E62" s="25">
        <v>0</v>
      </c>
      <c r="F62" s="25">
        <f>D62-E62</f>
        <v>25998050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</row>
    <row r="63" spans="1:37" x14ac:dyDescent="0.25">
      <c r="A63" s="5" t="s">
        <v>322</v>
      </c>
      <c r="B63" s="10"/>
      <c r="C63" s="7" t="s">
        <v>324</v>
      </c>
      <c r="D63" s="26">
        <f t="shared" ref="D63:E63" si="16">SUM(D61:D62)</f>
        <v>68763148</v>
      </c>
      <c r="E63" s="26">
        <f t="shared" si="16"/>
        <v>0</v>
      </c>
      <c r="F63" s="26">
        <f>SUM(F61:F62)</f>
        <v>68763148</v>
      </c>
      <c r="G63" s="50">
        <f>VLOOKUP(A63,Dec2023Data!$A$3:$AA$180,8,FALSE)</f>
        <v>27</v>
      </c>
      <c r="H63" s="50">
        <f>VLOOKUP(A63,Dec2023Data!$A$3:$AA$180,9,FALSE)</f>
        <v>9.0999999999999998E-2</v>
      </c>
      <c r="I63" s="50">
        <f>VLOOKUP(A63,Dec2023Data!$A$3:$AA$180,10,FALSE)</f>
        <v>26.908999999999999</v>
      </c>
      <c r="J63" s="50">
        <f>VLOOKUP($A$8,Dec2023Data!$A$3:$AA$180,9,FALSE)</f>
        <v>0</v>
      </c>
      <c r="K63" s="50">
        <f>VLOOKUP(A63,Dec2023Data!$A$3:$AA$180,11,FALSE)</f>
        <v>0</v>
      </c>
      <c r="L63" s="50">
        <f>VLOOKUP($A$8,Dec2023Data!$A$3:$AA$180,9,FALSE)</f>
        <v>0</v>
      </c>
      <c r="M63" s="50">
        <f>VLOOKUP(A63,Dec2023Data!$A$3:$AA$180,12,FALSE)</f>
        <v>0</v>
      </c>
      <c r="N63" s="50">
        <f>VLOOKUP(A63,Dec2023Data!$A$3:$AA$180,13,FALSE)</f>
        <v>0</v>
      </c>
      <c r="O63" s="50">
        <f>VLOOKUP($A$8,Dec2023Data!$A$3:$AA$180,9,FALSE)</f>
        <v>0</v>
      </c>
      <c r="P63" s="50">
        <f>VLOOKUP(A63,Dec2023Data!$A$3:$AA$180,14,FALSE)</f>
        <v>0</v>
      </c>
      <c r="Q63" s="50">
        <f>VLOOKUP($A$8,Dec2023Data!$A$3:$AA$180,9,FALSE)</f>
        <v>0</v>
      </c>
      <c r="R63" s="50">
        <f>VLOOKUP(A63,Dec2023Data!$A$3:$AA$180,15,FALSE)</f>
        <v>3.4950000000000001</v>
      </c>
      <c r="S63" s="50">
        <f>VLOOKUP($A$8,Dec2023Data!$A$3:$AA$180,9,FALSE)</f>
        <v>0</v>
      </c>
      <c r="T63" s="50">
        <f>VLOOKUP(A63,Dec2023Data!$A$3:$AA$180,16,FALSE)</f>
        <v>6.0000000000000001E-3</v>
      </c>
      <c r="U63" s="50">
        <f>VLOOKUP($A$8,Dec2023Data!$A$3:$AA$180,9,FALSE)</f>
        <v>0</v>
      </c>
      <c r="V63" s="50">
        <f>VLOOKUP(A63,Dec2023Data!$A$3:$AA$180,18,FALSE)</f>
        <v>0</v>
      </c>
      <c r="W63" s="50">
        <f>VLOOKUP($A$8,Dec2023Data!$A$3:$AA$180,9,FALSE)</f>
        <v>0</v>
      </c>
      <c r="X63" s="50">
        <f>VLOOKUP(A63,Dec2023Data!$A$3:$AA$180,19,FALSE)</f>
        <v>0</v>
      </c>
      <c r="Y63" s="50">
        <f>VLOOKUP($A$8,Dec2023Data!$A$3:$AA$180,9,FALSE)</f>
        <v>0</v>
      </c>
      <c r="Z63" s="50">
        <f>VLOOKUP(A63,Dec2023Data!$A$3:$AA$180,20,FALSE)</f>
        <v>0</v>
      </c>
      <c r="AA63" s="50">
        <f>VLOOKUP($A$8,Dec2023Data!$A$3:$AA$180,9,FALSE)</f>
        <v>0</v>
      </c>
      <c r="AB63" s="50">
        <f>VLOOKUP(A63,Dec2023Data!$A$3:$AA$180,21,FALSE)</f>
        <v>0</v>
      </c>
      <c r="AC63" s="50">
        <f>VLOOKUP($A$8,Dec2023Data!$A$3:$AA$180,9,FALSE)</f>
        <v>0</v>
      </c>
      <c r="AD63" s="50">
        <f>VLOOKUP(A63,Dec2023Data!$A$3:$AA$180,22,FALSE)</f>
        <v>0</v>
      </c>
      <c r="AE63" s="50">
        <f>VLOOKUP($A$8,Dec2023Data!$A$3:$AA$180,9,FALSE)</f>
        <v>0</v>
      </c>
      <c r="AF63" s="50">
        <f>VLOOKUP(A63,Dec2023Data!$A$3:$AA$180,23,FALSE)</f>
        <v>30.41</v>
      </c>
      <c r="AG63" s="51"/>
      <c r="AH63" s="51">
        <f>+AF63-R63-V63</f>
        <v>26.914999999999999</v>
      </c>
      <c r="AI63" s="57">
        <f>+AH63/AF63</f>
        <v>0.88507070042749092</v>
      </c>
      <c r="AK63" s="51">
        <f>+N63+P63+R63</f>
        <v>3.4950000000000001</v>
      </c>
    </row>
    <row r="64" spans="1:37" x14ac:dyDescent="0.25">
      <c r="B64" s="10"/>
      <c r="C64" s="7"/>
      <c r="D64" s="25"/>
      <c r="E64" s="25"/>
      <c r="F64" s="28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</row>
    <row r="65" spans="1:37" x14ac:dyDescent="0.25">
      <c r="A65" s="17" t="s">
        <v>325</v>
      </c>
      <c r="B65" s="10" t="s">
        <v>43</v>
      </c>
      <c r="C65" s="6" t="s">
        <v>326</v>
      </c>
      <c r="D65" s="25">
        <v>561936790</v>
      </c>
      <c r="E65" s="25">
        <v>0</v>
      </c>
      <c r="F65" s="25">
        <f>D65-E65</f>
        <v>561936790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</row>
    <row r="66" spans="1:37" x14ac:dyDescent="0.25">
      <c r="A66" s="17" t="s">
        <v>325</v>
      </c>
      <c r="B66" s="10" t="s">
        <v>123</v>
      </c>
      <c r="C66" s="6" t="s">
        <v>326</v>
      </c>
      <c r="D66" s="25">
        <v>2561540</v>
      </c>
      <c r="E66" s="25">
        <v>0</v>
      </c>
      <c r="F66" s="25">
        <f>D66-E66</f>
        <v>2561540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</row>
    <row r="67" spans="1:37" x14ac:dyDescent="0.25">
      <c r="A67" s="17" t="s">
        <v>325</v>
      </c>
      <c r="B67" s="10"/>
      <c r="C67" s="7" t="s">
        <v>327</v>
      </c>
      <c r="D67" s="26">
        <f t="shared" ref="D67:E67" si="17">SUM(D65:D66)</f>
        <v>564498330</v>
      </c>
      <c r="E67" s="26">
        <f t="shared" si="17"/>
        <v>0</v>
      </c>
      <c r="F67" s="26">
        <f>SUM(F65:F66)</f>
        <v>564498330</v>
      </c>
      <c r="G67" s="50">
        <f>VLOOKUP(A67,Dec2023Data!$A$3:$AA$180,8,FALSE)</f>
        <v>27</v>
      </c>
      <c r="H67" s="50">
        <f>VLOOKUP(A67,Dec2023Data!$A$3:$AA$180,9,FALSE)</f>
        <v>2.9860000000000002</v>
      </c>
      <c r="I67" s="50">
        <f>VLOOKUP(A67,Dec2023Data!$A$3:$AA$180,10,FALSE)</f>
        <v>24.013999999999999</v>
      </c>
      <c r="J67" s="50">
        <f>VLOOKUP($A$8,Dec2023Data!$A$3:$AA$180,9,FALSE)</f>
        <v>0</v>
      </c>
      <c r="K67" s="50">
        <f>VLOOKUP(A67,Dec2023Data!$A$3:$AA$180,11,FALSE)</f>
        <v>0</v>
      </c>
      <c r="L67" s="50">
        <f>VLOOKUP($A$8,Dec2023Data!$A$3:$AA$180,9,FALSE)</f>
        <v>0</v>
      </c>
      <c r="M67" s="50">
        <f>VLOOKUP(A67,Dec2023Data!$A$3:$AA$180,12,FALSE)</f>
        <v>0</v>
      </c>
      <c r="N67" s="50">
        <f>VLOOKUP(A67,Dec2023Data!$A$3:$AA$180,13,FALSE)</f>
        <v>0</v>
      </c>
      <c r="O67" s="50">
        <f>VLOOKUP($A$8,Dec2023Data!$A$3:$AA$180,9,FALSE)</f>
        <v>0</v>
      </c>
      <c r="P67" s="50">
        <f>VLOOKUP(A67,Dec2023Data!$A$3:$AA$180,14,FALSE)</f>
        <v>0</v>
      </c>
      <c r="Q67" s="50">
        <f>VLOOKUP($A$8,Dec2023Data!$A$3:$AA$180,9,FALSE)</f>
        <v>0</v>
      </c>
      <c r="R67" s="50">
        <f>VLOOKUP(A67,Dec2023Data!$A$3:$AA$180,15,FALSE)</f>
        <v>3.012</v>
      </c>
      <c r="S67" s="50">
        <f>VLOOKUP($A$8,Dec2023Data!$A$3:$AA$180,9,FALSE)</f>
        <v>0</v>
      </c>
      <c r="T67" s="50">
        <f>VLOOKUP(A67,Dec2023Data!$A$3:$AA$180,16,FALSE)</f>
        <v>5.8999999999999997E-2</v>
      </c>
      <c r="U67" s="50">
        <f>VLOOKUP($A$8,Dec2023Data!$A$3:$AA$180,9,FALSE)</f>
        <v>0</v>
      </c>
      <c r="V67" s="50">
        <f>VLOOKUP(A67,Dec2023Data!$A$3:$AA$180,18,FALSE)</f>
        <v>0</v>
      </c>
      <c r="W67" s="50">
        <f>VLOOKUP($A$8,Dec2023Data!$A$3:$AA$180,9,FALSE)</f>
        <v>0</v>
      </c>
      <c r="X67" s="50">
        <f>VLOOKUP(A67,Dec2023Data!$A$3:$AA$180,19,FALSE)</f>
        <v>0</v>
      </c>
      <c r="Y67" s="50">
        <f>VLOOKUP($A$8,Dec2023Data!$A$3:$AA$180,9,FALSE)</f>
        <v>0</v>
      </c>
      <c r="Z67" s="50">
        <f>VLOOKUP(A67,Dec2023Data!$A$3:$AA$180,20,FALSE)</f>
        <v>0</v>
      </c>
      <c r="AA67" s="50">
        <f>VLOOKUP($A$8,Dec2023Data!$A$3:$AA$180,9,FALSE)</f>
        <v>0</v>
      </c>
      <c r="AB67" s="50">
        <f>VLOOKUP(A67,Dec2023Data!$A$3:$AA$180,21,FALSE)</f>
        <v>0</v>
      </c>
      <c r="AC67" s="50">
        <f>VLOOKUP($A$8,Dec2023Data!$A$3:$AA$180,9,FALSE)</f>
        <v>0</v>
      </c>
      <c r="AD67" s="50">
        <f>VLOOKUP(A67,Dec2023Data!$A$3:$AA$180,22,FALSE)</f>
        <v>0</v>
      </c>
      <c r="AE67" s="50">
        <f>VLOOKUP($A$8,Dec2023Data!$A$3:$AA$180,9,FALSE)</f>
        <v>0</v>
      </c>
      <c r="AF67" s="50">
        <f>VLOOKUP(A67,Dec2023Data!$A$3:$AA$180,23,FALSE)</f>
        <v>27.085000000000001</v>
      </c>
      <c r="AG67" s="51"/>
      <c r="AH67" s="51">
        <f>+AF67-R67-V67</f>
        <v>24.073</v>
      </c>
      <c r="AI67" s="57">
        <f>+AH67/AF67</f>
        <v>0.88879453572087874</v>
      </c>
      <c r="AK67" s="51">
        <f>+N67+P67+R67</f>
        <v>3.012</v>
      </c>
    </row>
    <row r="68" spans="1:37" x14ac:dyDescent="0.25">
      <c r="B68" s="10"/>
      <c r="C68" s="7"/>
      <c r="D68" s="25"/>
      <c r="E68" s="25"/>
      <c r="F68" s="28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</row>
    <row r="69" spans="1:37" x14ac:dyDescent="0.25">
      <c r="A69" s="13" t="s">
        <v>328</v>
      </c>
      <c r="B69" s="14" t="s">
        <v>45</v>
      </c>
      <c r="C69" s="15" t="s">
        <v>329</v>
      </c>
      <c r="D69" s="29">
        <v>26345104</v>
      </c>
      <c r="E69" s="29">
        <v>0</v>
      </c>
      <c r="F69" s="29">
        <f>D69-E69</f>
        <v>26345104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</row>
    <row r="70" spans="1:37" x14ac:dyDescent="0.25">
      <c r="A70" s="5" t="s">
        <v>328</v>
      </c>
      <c r="B70" s="10"/>
      <c r="C70" s="7" t="s">
        <v>330</v>
      </c>
      <c r="D70" s="26">
        <f t="shared" ref="D70:E70" si="18">SUM(D69)</f>
        <v>26345104</v>
      </c>
      <c r="E70" s="26">
        <f t="shared" si="18"/>
        <v>0</v>
      </c>
      <c r="F70" s="26">
        <f>SUM(F69)</f>
        <v>26345104</v>
      </c>
      <c r="G70" s="50">
        <f>VLOOKUP(A70,Dec2023Data!$A$3:$AA$180,8,FALSE)</f>
        <v>27</v>
      </c>
      <c r="H70" s="50">
        <f>VLOOKUP(A70,Dec2023Data!$A$3:$AA$180,9,FALSE)</f>
        <v>4.6989999999999998</v>
      </c>
      <c r="I70" s="50">
        <f>VLOOKUP(A70,Dec2023Data!$A$3:$AA$180,10,FALSE)</f>
        <v>22.300999999999998</v>
      </c>
      <c r="J70" s="50">
        <f>VLOOKUP($A$8,Dec2023Data!$A$3:$AA$180,9,FALSE)</f>
        <v>0</v>
      </c>
      <c r="K70" s="50">
        <f>VLOOKUP(A70,Dec2023Data!$A$3:$AA$180,11,FALSE)</f>
        <v>0</v>
      </c>
      <c r="L70" s="50">
        <f>VLOOKUP($A$8,Dec2023Data!$A$3:$AA$180,9,FALSE)</f>
        <v>0</v>
      </c>
      <c r="M70" s="50">
        <f>VLOOKUP(A70,Dec2023Data!$A$3:$AA$180,12,FALSE)</f>
        <v>0</v>
      </c>
      <c r="N70" s="50">
        <f>VLOOKUP(A70,Dec2023Data!$A$3:$AA$180,13,FALSE)</f>
        <v>0</v>
      </c>
      <c r="O70" s="50">
        <f>VLOOKUP($A$8,Dec2023Data!$A$3:$AA$180,9,FALSE)</f>
        <v>0</v>
      </c>
      <c r="P70" s="50">
        <f>VLOOKUP(A70,Dec2023Data!$A$3:$AA$180,14,FALSE)</f>
        <v>0</v>
      </c>
      <c r="Q70" s="50">
        <f>VLOOKUP($A$8,Dec2023Data!$A$3:$AA$180,9,FALSE)</f>
        <v>0</v>
      </c>
      <c r="R70" s="50">
        <f>VLOOKUP(A70,Dec2023Data!$A$3:$AA$180,15,FALSE)</f>
        <v>6.7889999999999997</v>
      </c>
      <c r="S70" s="50">
        <f>VLOOKUP($A$8,Dec2023Data!$A$3:$AA$180,9,FALSE)</f>
        <v>0</v>
      </c>
      <c r="T70" s="50">
        <f>VLOOKUP(A70,Dec2023Data!$A$3:$AA$180,16,FALSE)</f>
        <v>0.35499999999999998</v>
      </c>
      <c r="U70" s="50">
        <f>VLOOKUP($A$8,Dec2023Data!$A$3:$AA$180,9,FALSE)</f>
        <v>0</v>
      </c>
      <c r="V70" s="50">
        <f>VLOOKUP(A70,Dec2023Data!$A$3:$AA$180,18,FALSE)</f>
        <v>13.664999999999999</v>
      </c>
      <c r="W70" s="50">
        <f>VLOOKUP($A$8,Dec2023Data!$A$3:$AA$180,9,FALSE)</f>
        <v>0</v>
      </c>
      <c r="X70" s="50">
        <f>VLOOKUP(A70,Dec2023Data!$A$3:$AA$180,19,FALSE)</f>
        <v>0</v>
      </c>
      <c r="Y70" s="50">
        <f>VLOOKUP($A$8,Dec2023Data!$A$3:$AA$180,9,FALSE)</f>
        <v>0</v>
      </c>
      <c r="Z70" s="50">
        <f>VLOOKUP(A70,Dec2023Data!$A$3:$AA$180,20,FALSE)</f>
        <v>0</v>
      </c>
      <c r="AA70" s="50">
        <f>VLOOKUP($A$8,Dec2023Data!$A$3:$AA$180,9,FALSE)</f>
        <v>0</v>
      </c>
      <c r="AB70" s="50">
        <f>VLOOKUP(A70,Dec2023Data!$A$3:$AA$180,21,FALSE)</f>
        <v>0</v>
      </c>
      <c r="AC70" s="50">
        <f>VLOOKUP($A$8,Dec2023Data!$A$3:$AA$180,9,FALSE)</f>
        <v>0</v>
      </c>
      <c r="AD70" s="50">
        <f>VLOOKUP(A70,Dec2023Data!$A$3:$AA$180,22,FALSE)</f>
        <v>0</v>
      </c>
      <c r="AE70" s="50">
        <f>VLOOKUP($A$8,Dec2023Data!$A$3:$AA$180,9,FALSE)</f>
        <v>0</v>
      </c>
      <c r="AF70" s="50">
        <f>VLOOKUP(A70,Dec2023Data!$A$3:$AA$180,23,FALSE)</f>
        <v>43.11</v>
      </c>
      <c r="AG70" s="51"/>
      <c r="AH70" s="51">
        <f>+AF70-R70-V70</f>
        <v>22.655999999999999</v>
      </c>
      <c r="AI70" s="57">
        <f>+AH70/AF70</f>
        <v>0.52553931802366038</v>
      </c>
      <c r="AK70" s="51">
        <f>+N70+P70+R70</f>
        <v>6.7889999999999997</v>
      </c>
    </row>
    <row r="71" spans="1:37" x14ac:dyDescent="0.25">
      <c r="B71" s="10"/>
      <c r="C71" s="7"/>
      <c r="D71" s="25"/>
      <c r="E71" s="25"/>
      <c r="F71" s="28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</row>
    <row r="72" spans="1:37" x14ac:dyDescent="0.25">
      <c r="A72" s="13" t="s">
        <v>331</v>
      </c>
      <c r="B72" s="14" t="s">
        <v>45</v>
      </c>
      <c r="C72" s="15" t="s">
        <v>332</v>
      </c>
      <c r="D72" s="29">
        <v>30179498</v>
      </c>
      <c r="E72" s="29">
        <v>0</v>
      </c>
      <c r="F72" s="29">
        <f>D72-E72</f>
        <v>30179498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</row>
    <row r="73" spans="1:37" x14ac:dyDescent="0.25">
      <c r="A73" s="5" t="s">
        <v>331</v>
      </c>
      <c r="B73" s="10"/>
      <c r="C73" s="7" t="s">
        <v>333</v>
      </c>
      <c r="D73" s="26">
        <f t="shared" ref="D73:E73" si="19">SUM(D72)</f>
        <v>30179498</v>
      </c>
      <c r="E73" s="26">
        <f t="shared" si="19"/>
        <v>0</v>
      </c>
      <c r="F73" s="26">
        <f>SUM(F72)</f>
        <v>30179498</v>
      </c>
      <c r="G73" s="50">
        <f>VLOOKUP(A73,Dec2023Data!$A$3:$AA$180,8,FALSE)</f>
        <v>26.992000000000001</v>
      </c>
      <c r="H73" s="50">
        <f>VLOOKUP(A73,Dec2023Data!$A$3:$AA$180,9,FALSE)</f>
        <v>5.1909999999999998</v>
      </c>
      <c r="I73" s="50">
        <f>VLOOKUP(A73,Dec2023Data!$A$3:$AA$180,10,FALSE)</f>
        <v>21.800999999999998</v>
      </c>
      <c r="J73" s="50">
        <f>VLOOKUP($A$8,Dec2023Data!$A$3:$AA$180,9,FALSE)</f>
        <v>0</v>
      </c>
      <c r="K73" s="50">
        <f>VLOOKUP(A73,Dec2023Data!$A$3:$AA$180,11,FALSE)</f>
        <v>0</v>
      </c>
      <c r="L73" s="50">
        <f>VLOOKUP($A$8,Dec2023Data!$A$3:$AA$180,9,FALSE)</f>
        <v>0</v>
      </c>
      <c r="M73" s="50">
        <f>VLOOKUP(A73,Dec2023Data!$A$3:$AA$180,12,FALSE)</f>
        <v>0</v>
      </c>
      <c r="N73" s="50">
        <f>VLOOKUP(A73,Dec2023Data!$A$3:$AA$180,13,FALSE)</f>
        <v>0</v>
      </c>
      <c r="O73" s="50">
        <f>VLOOKUP($A$8,Dec2023Data!$A$3:$AA$180,9,FALSE)</f>
        <v>0</v>
      </c>
      <c r="P73" s="50">
        <f>VLOOKUP(A73,Dec2023Data!$A$3:$AA$180,14,FALSE)</f>
        <v>0</v>
      </c>
      <c r="Q73" s="50">
        <f>VLOOKUP($A$8,Dec2023Data!$A$3:$AA$180,9,FALSE)</f>
        <v>0</v>
      </c>
      <c r="R73" s="50">
        <f>VLOOKUP(A73,Dec2023Data!$A$3:$AA$180,15,FALSE)</f>
        <v>0</v>
      </c>
      <c r="S73" s="50">
        <f>VLOOKUP($A$8,Dec2023Data!$A$3:$AA$180,9,FALSE)</f>
        <v>0</v>
      </c>
      <c r="T73" s="50">
        <f>VLOOKUP(A73,Dec2023Data!$A$3:$AA$180,16,FALSE)</f>
        <v>3.3000000000000002E-2</v>
      </c>
      <c r="U73" s="50">
        <f>VLOOKUP($A$8,Dec2023Data!$A$3:$AA$180,9,FALSE)</f>
        <v>0</v>
      </c>
      <c r="V73" s="50">
        <f>VLOOKUP(A73,Dec2023Data!$A$3:$AA$180,18,FALSE)</f>
        <v>0</v>
      </c>
      <c r="W73" s="50">
        <f>VLOOKUP($A$8,Dec2023Data!$A$3:$AA$180,9,FALSE)</f>
        <v>0</v>
      </c>
      <c r="X73" s="50">
        <f>VLOOKUP(A73,Dec2023Data!$A$3:$AA$180,19,FALSE)</f>
        <v>0</v>
      </c>
      <c r="Y73" s="50">
        <f>VLOOKUP($A$8,Dec2023Data!$A$3:$AA$180,9,FALSE)</f>
        <v>0</v>
      </c>
      <c r="Z73" s="50">
        <f>VLOOKUP(A73,Dec2023Data!$A$3:$AA$180,20,FALSE)</f>
        <v>0</v>
      </c>
      <c r="AA73" s="50">
        <f>VLOOKUP($A$8,Dec2023Data!$A$3:$AA$180,9,FALSE)</f>
        <v>0</v>
      </c>
      <c r="AB73" s="50">
        <f>VLOOKUP(A73,Dec2023Data!$A$3:$AA$180,21,FALSE)</f>
        <v>0</v>
      </c>
      <c r="AC73" s="50">
        <f>VLOOKUP($A$8,Dec2023Data!$A$3:$AA$180,9,FALSE)</f>
        <v>0</v>
      </c>
      <c r="AD73" s="50">
        <f>VLOOKUP(A73,Dec2023Data!$A$3:$AA$180,22,FALSE)</f>
        <v>0</v>
      </c>
      <c r="AE73" s="50">
        <f>VLOOKUP($A$8,Dec2023Data!$A$3:$AA$180,9,FALSE)</f>
        <v>0</v>
      </c>
      <c r="AF73" s="50">
        <f>VLOOKUP(A73,Dec2023Data!$A$3:$AA$180,23,FALSE)</f>
        <v>21.834</v>
      </c>
      <c r="AG73" s="51"/>
      <c r="AH73" s="51">
        <f>+AF73-R73-V73</f>
        <v>21.834</v>
      </c>
      <c r="AI73" s="57">
        <f>+AH73/AF73</f>
        <v>1</v>
      </c>
      <c r="AK73" s="51">
        <f>+N73+P73+R73</f>
        <v>0</v>
      </c>
    </row>
    <row r="74" spans="1:37" x14ac:dyDescent="0.25">
      <c r="B74" s="10"/>
      <c r="C74" s="7"/>
      <c r="D74" s="25"/>
      <c r="E74" s="25"/>
      <c r="F74" s="28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</row>
    <row r="75" spans="1:37" x14ac:dyDescent="0.25">
      <c r="A75" s="13" t="s">
        <v>334</v>
      </c>
      <c r="B75" s="14" t="s">
        <v>45</v>
      </c>
      <c r="C75" s="15" t="s">
        <v>335</v>
      </c>
      <c r="D75" s="29">
        <v>33085059</v>
      </c>
      <c r="E75" s="29">
        <v>0</v>
      </c>
      <c r="F75" s="29">
        <f>D75-E75</f>
        <v>33085059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</row>
    <row r="76" spans="1:37" x14ac:dyDescent="0.25">
      <c r="A76" s="5" t="s">
        <v>334</v>
      </c>
      <c r="B76" s="10"/>
      <c r="C76" s="7" t="s">
        <v>336</v>
      </c>
      <c r="D76" s="26">
        <f t="shared" ref="D76:E76" si="20">SUM(D75)</f>
        <v>33085059</v>
      </c>
      <c r="E76" s="26">
        <f t="shared" si="20"/>
        <v>0</v>
      </c>
      <c r="F76" s="26">
        <f>SUM(F75)</f>
        <v>33085059</v>
      </c>
      <c r="G76" s="50">
        <f>VLOOKUP(A76,Dec2023Data!$A$3:$AA$180,8,FALSE)</f>
        <v>27</v>
      </c>
      <c r="H76" s="50">
        <f>VLOOKUP(A76,Dec2023Data!$A$3:$AA$180,9,FALSE)</f>
        <v>0</v>
      </c>
      <c r="I76" s="50">
        <f>VLOOKUP(A76,Dec2023Data!$A$3:$AA$180,10,FALSE)</f>
        <v>27</v>
      </c>
      <c r="J76" s="50">
        <f>VLOOKUP($A$8,Dec2023Data!$A$3:$AA$180,9,FALSE)</f>
        <v>0</v>
      </c>
      <c r="K76" s="50">
        <f>VLOOKUP(A76,Dec2023Data!$A$3:$AA$180,11,FALSE)</f>
        <v>0</v>
      </c>
      <c r="L76" s="50">
        <f>VLOOKUP($A$8,Dec2023Data!$A$3:$AA$180,9,FALSE)</f>
        <v>0</v>
      </c>
      <c r="M76" s="50">
        <f>VLOOKUP(A76,Dec2023Data!$A$3:$AA$180,12,FALSE)</f>
        <v>0</v>
      </c>
      <c r="N76" s="50">
        <f>VLOOKUP(A76,Dec2023Data!$A$3:$AA$180,13,FALSE)</f>
        <v>0</v>
      </c>
      <c r="O76" s="50">
        <f>VLOOKUP($A$8,Dec2023Data!$A$3:$AA$180,9,FALSE)</f>
        <v>0</v>
      </c>
      <c r="P76" s="50">
        <f>VLOOKUP(A76,Dec2023Data!$A$3:$AA$180,14,FALSE)</f>
        <v>0</v>
      </c>
      <c r="Q76" s="50">
        <f>VLOOKUP($A$8,Dec2023Data!$A$3:$AA$180,9,FALSE)</f>
        <v>0</v>
      </c>
      <c r="R76" s="50">
        <f>VLOOKUP(A76,Dec2023Data!$A$3:$AA$180,15,FALSE)</f>
        <v>0</v>
      </c>
      <c r="S76" s="50">
        <f>VLOOKUP($A$8,Dec2023Data!$A$3:$AA$180,9,FALSE)</f>
        <v>0</v>
      </c>
      <c r="T76" s="50">
        <f>VLOOKUP(A76,Dec2023Data!$A$3:$AA$180,16,FALSE)</f>
        <v>0</v>
      </c>
      <c r="U76" s="50">
        <f>VLOOKUP($A$8,Dec2023Data!$A$3:$AA$180,9,FALSE)</f>
        <v>0</v>
      </c>
      <c r="V76" s="50">
        <f>VLOOKUP(A76,Dec2023Data!$A$3:$AA$180,18,FALSE)</f>
        <v>11.445</v>
      </c>
      <c r="W76" s="50">
        <f>VLOOKUP($A$8,Dec2023Data!$A$3:$AA$180,9,FALSE)</f>
        <v>0</v>
      </c>
      <c r="X76" s="50">
        <f>VLOOKUP(A76,Dec2023Data!$A$3:$AA$180,19,FALSE)</f>
        <v>0</v>
      </c>
      <c r="Y76" s="50">
        <f>VLOOKUP($A$8,Dec2023Data!$A$3:$AA$180,9,FALSE)</f>
        <v>0</v>
      </c>
      <c r="Z76" s="50">
        <f>VLOOKUP(A76,Dec2023Data!$A$3:$AA$180,20,FALSE)</f>
        <v>0</v>
      </c>
      <c r="AA76" s="50">
        <f>VLOOKUP($A$8,Dec2023Data!$A$3:$AA$180,9,FALSE)</f>
        <v>0</v>
      </c>
      <c r="AB76" s="50">
        <f>VLOOKUP(A76,Dec2023Data!$A$3:$AA$180,21,FALSE)</f>
        <v>0</v>
      </c>
      <c r="AC76" s="50">
        <f>VLOOKUP($A$8,Dec2023Data!$A$3:$AA$180,9,FALSE)</f>
        <v>0</v>
      </c>
      <c r="AD76" s="50">
        <f>VLOOKUP(A76,Dec2023Data!$A$3:$AA$180,22,FALSE)</f>
        <v>0</v>
      </c>
      <c r="AE76" s="50">
        <f>VLOOKUP($A$8,Dec2023Data!$A$3:$AA$180,9,FALSE)</f>
        <v>0</v>
      </c>
      <c r="AF76" s="50">
        <f>VLOOKUP(A76,Dec2023Data!$A$3:$AA$180,23,FALSE)</f>
        <v>38.445</v>
      </c>
      <c r="AG76" s="51"/>
      <c r="AH76" s="51">
        <f>+AF76-R76-V76</f>
        <v>27</v>
      </c>
      <c r="AI76" s="57">
        <f>+AH76/AF76</f>
        <v>0.70230198985563796</v>
      </c>
      <c r="AK76" s="51">
        <f>+N76+P76+R76</f>
        <v>0</v>
      </c>
    </row>
    <row r="77" spans="1:37" x14ac:dyDescent="0.25">
      <c r="B77" s="10"/>
      <c r="C77" s="7"/>
      <c r="D77" s="25"/>
      <c r="E77" s="25"/>
      <c r="F77" s="28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</row>
    <row r="78" spans="1:37" x14ac:dyDescent="0.25">
      <c r="A78" s="13" t="s">
        <v>337</v>
      </c>
      <c r="B78" s="14" t="s">
        <v>45</v>
      </c>
      <c r="C78" s="15" t="s">
        <v>338</v>
      </c>
      <c r="D78" s="29">
        <v>6603495</v>
      </c>
      <c r="E78" s="29">
        <v>0</v>
      </c>
      <c r="F78" s="29">
        <f>D78-E78</f>
        <v>6603495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</row>
    <row r="79" spans="1:37" x14ac:dyDescent="0.25">
      <c r="A79" s="5" t="s">
        <v>337</v>
      </c>
      <c r="B79" s="10"/>
      <c r="C79" s="7" t="s">
        <v>339</v>
      </c>
      <c r="D79" s="26">
        <f t="shared" ref="D79:E79" si="21">SUM(D78)</f>
        <v>6603495</v>
      </c>
      <c r="E79" s="26">
        <f t="shared" si="21"/>
        <v>0</v>
      </c>
      <c r="F79" s="26">
        <f>SUM(F78)</f>
        <v>6603495</v>
      </c>
      <c r="G79" s="50">
        <f>VLOOKUP(A79,Dec2023Data!$A$3:$AA$180,8,FALSE)</f>
        <v>27</v>
      </c>
      <c r="H79" s="50">
        <f>VLOOKUP(A79,Dec2023Data!$A$3:$AA$180,9,FALSE)</f>
        <v>0</v>
      </c>
      <c r="I79" s="50">
        <f>VLOOKUP(A79,Dec2023Data!$A$3:$AA$180,10,FALSE)</f>
        <v>27</v>
      </c>
      <c r="J79" s="50">
        <f>VLOOKUP($A$8,Dec2023Data!$A$3:$AA$180,9,FALSE)</f>
        <v>0</v>
      </c>
      <c r="K79" s="50">
        <f>VLOOKUP(A79,Dec2023Data!$A$3:$AA$180,11,FALSE)</f>
        <v>0</v>
      </c>
      <c r="L79" s="50">
        <f>VLOOKUP($A$8,Dec2023Data!$A$3:$AA$180,9,FALSE)</f>
        <v>0</v>
      </c>
      <c r="M79" s="50">
        <f>VLOOKUP(A79,Dec2023Data!$A$3:$AA$180,12,FALSE)</f>
        <v>0</v>
      </c>
      <c r="N79" s="50">
        <f>VLOOKUP(A79,Dec2023Data!$A$3:$AA$180,13,FALSE)</f>
        <v>0</v>
      </c>
      <c r="O79" s="50">
        <f>VLOOKUP($A$8,Dec2023Data!$A$3:$AA$180,9,FALSE)</f>
        <v>0</v>
      </c>
      <c r="P79" s="50">
        <f>VLOOKUP(A79,Dec2023Data!$A$3:$AA$180,14,FALSE)</f>
        <v>0</v>
      </c>
      <c r="Q79" s="50">
        <f>VLOOKUP($A$8,Dec2023Data!$A$3:$AA$180,9,FALSE)</f>
        <v>0</v>
      </c>
      <c r="R79" s="50">
        <f>VLOOKUP(A79,Dec2023Data!$A$3:$AA$180,15,FALSE)</f>
        <v>0</v>
      </c>
      <c r="S79" s="50">
        <f>VLOOKUP($A$8,Dec2023Data!$A$3:$AA$180,9,FALSE)</f>
        <v>0</v>
      </c>
      <c r="T79" s="50">
        <f>VLOOKUP(A79,Dec2023Data!$A$3:$AA$180,16,FALSE)</f>
        <v>0</v>
      </c>
      <c r="U79" s="50">
        <f>VLOOKUP($A$8,Dec2023Data!$A$3:$AA$180,9,FALSE)</f>
        <v>0</v>
      </c>
      <c r="V79" s="50">
        <f>VLOOKUP(A79,Dec2023Data!$A$3:$AA$180,18,FALSE)</f>
        <v>0</v>
      </c>
      <c r="W79" s="50">
        <f>VLOOKUP($A$8,Dec2023Data!$A$3:$AA$180,9,FALSE)</f>
        <v>0</v>
      </c>
      <c r="X79" s="50">
        <f>VLOOKUP(A79,Dec2023Data!$A$3:$AA$180,19,FALSE)</f>
        <v>0</v>
      </c>
      <c r="Y79" s="50">
        <f>VLOOKUP($A$8,Dec2023Data!$A$3:$AA$180,9,FALSE)</f>
        <v>0</v>
      </c>
      <c r="Z79" s="50">
        <f>VLOOKUP(A79,Dec2023Data!$A$3:$AA$180,20,FALSE)</f>
        <v>0</v>
      </c>
      <c r="AA79" s="50">
        <f>VLOOKUP($A$8,Dec2023Data!$A$3:$AA$180,9,FALSE)</f>
        <v>0</v>
      </c>
      <c r="AB79" s="50">
        <f>VLOOKUP(A79,Dec2023Data!$A$3:$AA$180,21,FALSE)</f>
        <v>0</v>
      </c>
      <c r="AC79" s="50">
        <f>VLOOKUP($A$8,Dec2023Data!$A$3:$AA$180,9,FALSE)</f>
        <v>0</v>
      </c>
      <c r="AD79" s="50">
        <f>VLOOKUP(A79,Dec2023Data!$A$3:$AA$180,22,FALSE)</f>
        <v>0</v>
      </c>
      <c r="AE79" s="50">
        <f>VLOOKUP($A$8,Dec2023Data!$A$3:$AA$180,9,FALSE)</f>
        <v>0</v>
      </c>
      <c r="AF79" s="50">
        <f>VLOOKUP(A79,Dec2023Data!$A$3:$AA$180,23,FALSE)</f>
        <v>27</v>
      </c>
      <c r="AG79" s="51"/>
      <c r="AH79" s="51">
        <f>+AF79-R79-V79</f>
        <v>27</v>
      </c>
      <c r="AI79" s="57">
        <f>+AH79/AF79</f>
        <v>1</v>
      </c>
      <c r="AK79" s="51">
        <f>+N79+P79+R79</f>
        <v>0</v>
      </c>
    </row>
    <row r="80" spans="1:37" x14ac:dyDescent="0.25">
      <c r="B80" s="10"/>
      <c r="C80" s="7"/>
      <c r="D80" s="25"/>
      <c r="E80" s="25"/>
      <c r="F80" s="28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</row>
    <row r="81" spans="1:37" x14ac:dyDescent="0.25">
      <c r="A81" s="13" t="s">
        <v>340</v>
      </c>
      <c r="B81" s="14" t="s">
        <v>45</v>
      </c>
      <c r="C81" s="15" t="s">
        <v>341</v>
      </c>
      <c r="D81" s="29">
        <v>18194492</v>
      </c>
      <c r="E81" s="29">
        <v>0</v>
      </c>
      <c r="F81" s="29">
        <f>D81-E81</f>
        <v>18194492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</row>
    <row r="82" spans="1:37" x14ac:dyDescent="0.25">
      <c r="A82" s="5" t="s">
        <v>340</v>
      </c>
      <c r="B82" s="10"/>
      <c r="C82" s="7" t="s">
        <v>342</v>
      </c>
      <c r="D82" s="26">
        <f t="shared" ref="D82:E82" si="22">SUM(D81)</f>
        <v>18194492</v>
      </c>
      <c r="E82" s="26">
        <f t="shared" si="22"/>
        <v>0</v>
      </c>
      <c r="F82" s="26">
        <f>SUM(F81)</f>
        <v>18194492</v>
      </c>
      <c r="G82" s="50">
        <f>VLOOKUP(A82,Dec2023Data!$A$3:$AA$180,8,FALSE)</f>
        <v>18.3</v>
      </c>
      <c r="H82" s="50">
        <f>VLOOKUP(A82,Dec2023Data!$A$3:$AA$180,9,FALSE)</f>
        <v>4.5439999999999996</v>
      </c>
      <c r="I82" s="50">
        <f>VLOOKUP(A82,Dec2023Data!$A$3:$AA$180,10,FALSE)</f>
        <v>13.756</v>
      </c>
      <c r="J82" s="50">
        <f>VLOOKUP($A$8,Dec2023Data!$A$3:$AA$180,9,FALSE)</f>
        <v>0</v>
      </c>
      <c r="K82" s="50">
        <f>VLOOKUP(A82,Dec2023Data!$A$3:$AA$180,11,FALSE)</f>
        <v>0</v>
      </c>
      <c r="L82" s="50">
        <f>VLOOKUP($A$8,Dec2023Data!$A$3:$AA$180,9,FALSE)</f>
        <v>0</v>
      </c>
      <c r="M82" s="50">
        <f>VLOOKUP(A82,Dec2023Data!$A$3:$AA$180,12,FALSE)</f>
        <v>0</v>
      </c>
      <c r="N82" s="50">
        <f>VLOOKUP(A82,Dec2023Data!$A$3:$AA$180,13,FALSE)</f>
        <v>0.255</v>
      </c>
      <c r="O82" s="50">
        <f>VLOOKUP($A$8,Dec2023Data!$A$3:$AA$180,9,FALSE)</f>
        <v>0</v>
      </c>
      <c r="P82" s="50">
        <f>VLOOKUP(A82,Dec2023Data!$A$3:$AA$180,14,FALSE)</f>
        <v>0</v>
      </c>
      <c r="Q82" s="50">
        <f>VLOOKUP($A$8,Dec2023Data!$A$3:$AA$180,9,FALSE)</f>
        <v>0</v>
      </c>
      <c r="R82" s="50">
        <f>VLOOKUP(A82,Dec2023Data!$A$3:$AA$180,15,FALSE)</f>
        <v>8.2439999999999998</v>
      </c>
      <c r="S82" s="50">
        <f>VLOOKUP($A$8,Dec2023Data!$A$3:$AA$180,9,FALSE)</f>
        <v>0</v>
      </c>
      <c r="T82" s="50">
        <f>VLOOKUP(A82,Dec2023Data!$A$3:$AA$180,16,FALSE)</f>
        <v>2.3E-2</v>
      </c>
      <c r="U82" s="50">
        <f>VLOOKUP($A$8,Dec2023Data!$A$3:$AA$180,9,FALSE)</f>
        <v>0</v>
      </c>
      <c r="V82" s="50">
        <f>VLOOKUP(A82,Dec2023Data!$A$3:$AA$180,18,FALSE)</f>
        <v>0</v>
      </c>
      <c r="W82" s="50">
        <f>VLOOKUP($A$8,Dec2023Data!$A$3:$AA$180,9,FALSE)</f>
        <v>0</v>
      </c>
      <c r="X82" s="50">
        <f>VLOOKUP(A82,Dec2023Data!$A$3:$AA$180,19,FALSE)</f>
        <v>0</v>
      </c>
      <c r="Y82" s="50">
        <f>VLOOKUP($A$8,Dec2023Data!$A$3:$AA$180,9,FALSE)</f>
        <v>0</v>
      </c>
      <c r="Z82" s="50">
        <f>VLOOKUP(A82,Dec2023Data!$A$3:$AA$180,20,FALSE)</f>
        <v>0</v>
      </c>
      <c r="AA82" s="50">
        <f>VLOOKUP($A$8,Dec2023Data!$A$3:$AA$180,9,FALSE)</f>
        <v>0</v>
      </c>
      <c r="AB82" s="50">
        <f>VLOOKUP(A82,Dec2023Data!$A$3:$AA$180,21,FALSE)</f>
        <v>0</v>
      </c>
      <c r="AC82" s="50">
        <f>VLOOKUP($A$8,Dec2023Data!$A$3:$AA$180,9,FALSE)</f>
        <v>0</v>
      </c>
      <c r="AD82" s="50">
        <f>VLOOKUP(A82,Dec2023Data!$A$3:$AA$180,22,FALSE)</f>
        <v>0</v>
      </c>
      <c r="AE82" s="50">
        <f>VLOOKUP($A$8,Dec2023Data!$A$3:$AA$180,9,FALSE)</f>
        <v>0</v>
      </c>
      <c r="AF82" s="50">
        <f>VLOOKUP(A82,Dec2023Data!$A$3:$AA$180,23,FALSE)</f>
        <v>22.277999999999999</v>
      </c>
      <c r="AG82" s="51"/>
      <c r="AH82" s="51">
        <f>+AF82-R82-V82</f>
        <v>14.033999999999999</v>
      </c>
      <c r="AI82" s="57">
        <f>+AH82/AF82</f>
        <v>0.62994882844061406</v>
      </c>
      <c r="AK82" s="51">
        <f>+N82+P82+R82</f>
        <v>8.4990000000000006</v>
      </c>
    </row>
    <row r="83" spans="1:37" x14ac:dyDescent="0.25">
      <c r="B83" s="10"/>
      <c r="C83" s="7"/>
      <c r="D83" s="25"/>
      <c r="E83" s="25"/>
      <c r="F83" s="28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</row>
    <row r="84" spans="1:37" x14ac:dyDescent="0.25">
      <c r="A84" s="13" t="s">
        <v>343</v>
      </c>
      <c r="B84" s="14" t="s">
        <v>51</v>
      </c>
      <c r="C84" s="15" t="s">
        <v>344</v>
      </c>
      <c r="D84" s="29">
        <v>71889110</v>
      </c>
      <c r="E84" s="29">
        <v>0</v>
      </c>
      <c r="F84" s="29">
        <f>D84-E84</f>
        <v>71889110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</row>
    <row r="85" spans="1:37" x14ac:dyDescent="0.25">
      <c r="A85" s="5" t="s">
        <v>343</v>
      </c>
      <c r="B85" s="10"/>
      <c r="C85" s="7" t="s">
        <v>345</v>
      </c>
      <c r="D85" s="26">
        <f t="shared" ref="D85:E85" si="23">SUM(D84)</f>
        <v>71889110</v>
      </c>
      <c r="E85" s="26">
        <f t="shared" si="23"/>
        <v>0</v>
      </c>
      <c r="F85" s="26">
        <f>SUM(F84)</f>
        <v>71889110</v>
      </c>
      <c r="G85" s="50">
        <f>VLOOKUP(A85,Dec2023Data!$A$3:$AA$180,8,FALSE)</f>
        <v>27</v>
      </c>
      <c r="H85" s="50">
        <f>VLOOKUP(A85,Dec2023Data!$A$3:$AA$180,9,FALSE)</f>
        <v>4.5019999999999998</v>
      </c>
      <c r="I85" s="50">
        <f>VLOOKUP(A85,Dec2023Data!$A$3:$AA$180,10,FALSE)</f>
        <v>22.498000000000001</v>
      </c>
      <c r="J85" s="50">
        <f>VLOOKUP($A$8,Dec2023Data!$A$3:$AA$180,9,FALSE)</f>
        <v>0</v>
      </c>
      <c r="K85" s="50">
        <f>VLOOKUP(A85,Dec2023Data!$A$3:$AA$180,11,FALSE)</f>
        <v>0</v>
      </c>
      <c r="L85" s="50">
        <f>VLOOKUP($A$8,Dec2023Data!$A$3:$AA$180,9,FALSE)</f>
        <v>0</v>
      </c>
      <c r="M85" s="50">
        <f>VLOOKUP(A85,Dec2023Data!$A$3:$AA$180,12,FALSE)</f>
        <v>0</v>
      </c>
      <c r="N85" s="50">
        <f>VLOOKUP(A85,Dec2023Data!$A$3:$AA$180,13,FALSE)</f>
        <v>0</v>
      </c>
      <c r="O85" s="50">
        <f>VLOOKUP($A$8,Dec2023Data!$A$3:$AA$180,9,FALSE)</f>
        <v>0</v>
      </c>
      <c r="P85" s="50">
        <f>VLOOKUP(A85,Dec2023Data!$A$3:$AA$180,14,FALSE)</f>
        <v>0</v>
      </c>
      <c r="Q85" s="50">
        <f>VLOOKUP($A$8,Dec2023Data!$A$3:$AA$180,9,FALSE)</f>
        <v>0</v>
      </c>
      <c r="R85" s="50">
        <f>VLOOKUP(A85,Dec2023Data!$A$3:$AA$180,15,FALSE)</f>
        <v>0</v>
      </c>
      <c r="S85" s="50">
        <f>VLOOKUP($A$8,Dec2023Data!$A$3:$AA$180,9,FALSE)</f>
        <v>0</v>
      </c>
      <c r="T85" s="50">
        <f>VLOOKUP(A85,Dec2023Data!$A$3:$AA$180,16,FALSE)</f>
        <v>0</v>
      </c>
      <c r="U85" s="50">
        <f>VLOOKUP($A$8,Dec2023Data!$A$3:$AA$180,9,FALSE)</f>
        <v>0</v>
      </c>
      <c r="V85" s="50">
        <f>VLOOKUP(A85,Dec2023Data!$A$3:$AA$180,18,FALSE)</f>
        <v>0</v>
      </c>
      <c r="W85" s="50">
        <f>VLOOKUP($A$8,Dec2023Data!$A$3:$AA$180,9,FALSE)</f>
        <v>0</v>
      </c>
      <c r="X85" s="50">
        <f>VLOOKUP(A85,Dec2023Data!$A$3:$AA$180,19,FALSE)</f>
        <v>0</v>
      </c>
      <c r="Y85" s="50">
        <f>VLOOKUP($A$8,Dec2023Data!$A$3:$AA$180,9,FALSE)</f>
        <v>0</v>
      </c>
      <c r="Z85" s="50">
        <f>VLOOKUP(A85,Dec2023Data!$A$3:$AA$180,20,FALSE)</f>
        <v>0</v>
      </c>
      <c r="AA85" s="50">
        <f>VLOOKUP($A$8,Dec2023Data!$A$3:$AA$180,9,FALSE)</f>
        <v>0</v>
      </c>
      <c r="AB85" s="50">
        <f>VLOOKUP(A85,Dec2023Data!$A$3:$AA$180,21,FALSE)</f>
        <v>0</v>
      </c>
      <c r="AC85" s="50">
        <f>VLOOKUP($A$8,Dec2023Data!$A$3:$AA$180,9,FALSE)</f>
        <v>0</v>
      </c>
      <c r="AD85" s="50">
        <f>VLOOKUP(A85,Dec2023Data!$A$3:$AA$180,22,FALSE)</f>
        <v>0</v>
      </c>
      <c r="AE85" s="50">
        <f>VLOOKUP($A$8,Dec2023Data!$A$3:$AA$180,9,FALSE)</f>
        <v>0</v>
      </c>
      <c r="AF85" s="50">
        <f>VLOOKUP(A85,Dec2023Data!$A$3:$AA$180,23,FALSE)</f>
        <v>22.498000000000001</v>
      </c>
      <c r="AG85" s="51"/>
      <c r="AH85" s="51">
        <f>+AF85-R85-V85</f>
        <v>22.498000000000001</v>
      </c>
      <c r="AI85" s="57">
        <f>+AH85/AF85</f>
        <v>1</v>
      </c>
      <c r="AK85" s="51">
        <f>+N85+P85+R85</f>
        <v>0</v>
      </c>
    </row>
    <row r="86" spans="1:37" x14ac:dyDescent="0.25">
      <c r="B86" s="10"/>
      <c r="C86" s="7"/>
      <c r="D86" s="25"/>
      <c r="E86" s="25"/>
      <c r="F86" s="28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</row>
    <row r="87" spans="1:37" x14ac:dyDescent="0.25">
      <c r="A87" s="13" t="s">
        <v>346</v>
      </c>
      <c r="B87" s="14" t="s">
        <v>51</v>
      </c>
      <c r="C87" s="15" t="s">
        <v>347</v>
      </c>
      <c r="D87" s="29">
        <v>26537330</v>
      </c>
      <c r="E87" s="29">
        <v>0</v>
      </c>
      <c r="F87" s="29">
        <f>D87-E87</f>
        <v>26537330</v>
      </c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</row>
    <row r="88" spans="1:37" x14ac:dyDescent="0.25">
      <c r="A88" s="5" t="s">
        <v>346</v>
      </c>
      <c r="B88" s="10"/>
      <c r="C88" s="7" t="s">
        <v>348</v>
      </c>
      <c r="D88" s="26">
        <f t="shared" ref="D88:E88" si="24">SUM(D87)</f>
        <v>26537330</v>
      </c>
      <c r="E88" s="26">
        <f t="shared" si="24"/>
        <v>0</v>
      </c>
      <c r="F88" s="26">
        <f>SUM(F87)</f>
        <v>26537330</v>
      </c>
      <c r="G88" s="50">
        <f>VLOOKUP(A88,Dec2023Data!$A$3:$AA$180,8,FALSE)</f>
        <v>23.59</v>
      </c>
      <c r="H88" s="50">
        <f>VLOOKUP(A88,Dec2023Data!$A$3:$AA$180,9,FALSE)</f>
        <v>1.675</v>
      </c>
      <c r="I88" s="50">
        <f>VLOOKUP(A88,Dec2023Data!$A$3:$AA$180,10,FALSE)</f>
        <v>21.914999999999999</v>
      </c>
      <c r="J88" s="50">
        <f>VLOOKUP($A$8,Dec2023Data!$A$3:$AA$180,9,FALSE)</f>
        <v>0</v>
      </c>
      <c r="K88" s="50">
        <f>VLOOKUP(A88,Dec2023Data!$A$3:$AA$180,11,FALSE)</f>
        <v>0</v>
      </c>
      <c r="L88" s="50">
        <f>VLOOKUP($A$8,Dec2023Data!$A$3:$AA$180,9,FALSE)</f>
        <v>0</v>
      </c>
      <c r="M88" s="50">
        <f>VLOOKUP(A88,Dec2023Data!$A$3:$AA$180,12,FALSE)</f>
        <v>0</v>
      </c>
      <c r="N88" s="50">
        <f>VLOOKUP(A88,Dec2023Data!$A$3:$AA$180,13,FALSE)</f>
        <v>4.74</v>
      </c>
      <c r="O88" s="50">
        <f>VLOOKUP($A$8,Dec2023Data!$A$3:$AA$180,9,FALSE)</f>
        <v>0</v>
      </c>
      <c r="P88" s="50">
        <f>VLOOKUP(A88,Dec2023Data!$A$3:$AA$180,14,FALSE)</f>
        <v>0</v>
      </c>
      <c r="Q88" s="50">
        <f>VLOOKUP($A$8,Dec2023Data!$A$3:$AA$180,9,FALSE)</f>
        <v>0</v>
      </c>
      <c r="R88" s="50">
        <f>VLOOKUP(A88,Dec2023Data!$A$3:$AA$180,15,FALSE)</f>
        <v>0</v>
      </c>
      <c r="S88" s="50">
        <f>VLOOKUP($A$8,Dec2023Data!$A$3:$AA$180,9,FALSE)</f>
        <v>0</v>
      </c>
      <c r="T88" s="50">
        <f>VLOOKUP(A88,Dec2023Data!$A$3:$AA$180,16,FALSE)</f>
        <v>7.4999999999999997E-2</v>
      </c>
      <c r="U88" s="50">
        <f>VLOOKUP($A$8,Dec2023Data!$A$3:$AA$180,9,FALSE)</f>
        <v>0</v>
      </c>
      <c r="V88" s="50">
        <f>VLOOKUP(A88,Dec2023Data!$A$3:$AA$180,18,FALSE)</f>
        <v>0</v>
      </c>
      <c r="W88" s="50">
        <f>VLOOKUP($A$8,Dec2023Data!$A$3:$AA$180,9,FALSE)</f>
        <v>0</v>
      </c>
      <c r="X88" s="50">
        <f>VLOOKUP(A88,Dec2023Data!$A$3:$AA$180,19,FALSE)</f>
        <v>0</v>
      </c>
      <c r="Y88" s="50">
        <f>VLOOKUP($A$8,Dec2023Data!$A$3:$AA$180,9,FALSE)</f>
        <v>0</v>
      </c>
      <c r="Z88" s="50">
        <f>VLOOKUP(A88,Dec2023Data!$A$3:$AA$180,20,FALSE)</f>
        <v>0</v>
      </c>
      <c r="AA88" s="50">
        <f>VLOOKUP($A$8,Dec2023Data!$A$3:$AA$180,9,FALSE)</f>
        <v>0</v>
      </c>
      <c r="AB88" s="50">
        <f>VLOOKUP(A88,Dec2023Data!$A$3:$AA$180,21,FALSE)</f>
        <v>0</v>
      </c>
      <c r="AC88" s="50">
        <f>VLOOKUP($A$8,Dec2023Data!$A$3:$AA$180,9,FALSE)</f>
        <v>0</v>
      </c>
      <c r="AD88" s="50">
        <f>VLOOKUP(A88,Dec2023Data!$A$3:$AA$180,22,FALSE)</f>
        <v>0</v>
      </c>
      <c r="AE88" s="50">
        <f>VLOOKUP($A$8,Dec2023Data!$A$3:$AA$180,9,FALSE)</f>
        <v>0</v>
      </c>
      <c r="AF88" s="50">
        <f>VLOOKUP(A88,Dec2023Data!$A$3:$AA$180,23,FALSE)</f>
        <v>26.73</v>
      </c>
      <c r="AG88" s="51"/>
      <c r="AH88" s="51">
        <f>+AF88-R88-V88</f>
        <v>26.73</v>
      </c>
      <c r="AI88" s="57">
        <f>+AH88/AF88</f>
        <v>1</v>
      </c>
      <c r="AK88" s="51">
        <f>+N88+P88+R88</f>
        <v>4.74</v>
      </c>
    </row>
    <row r="89" spans="1:37" x14ac:dyDescent="0.25">
      <c r="B89" s="10"/>
      <c r="C89" s="7"/>
      <c r="D89" s="25"/>
      <c r="E89" s="25"/>
      <c r="F89" s="28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</row>
    <row r="90" spans="1:37" x14ac:dyDescent="0.25">
      <c r="A90" s="17" t="s">
        <v>349</v>
      </c>
      <c r="B90" s="10" t="s">
        <v>54</v>
      </c>
      <c r="C90" s="6" t="s">
        <v>350</v>
      </c>
      <c r="D90" s="25">
        <v>3028018631</v>
      </c>
      <c r="E90" s="25">
        <v>31221952</v>
      </c>
      <c r="F90" s="25">
        <f>D90-E90</f>
        <v>2996796679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</row>
    <row r="91" spans="1:37" x14ac:dyDescent="0.25">
      <c r="A91" s="17" t="s">
        <v>349</v>
      </c>
      <c r="B91" s="10" t="s">
        <v>268</v>
      </c>
      <c r="C91" s="6" t="s">
        <v>350</v>
      </c>
      <c r="D91" s="25">
        <v>81261690</v>
      </c>
      <c r="E91" s="25">
        <v>78133371</v>
      </c>
      <c r="F91" s="25">
        <f>D91-E91</f>
        <v>3128319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</row>
    <row r="92" spans="1:37" x14ac:dyDescent="0.25">
      <c r="A92" s="17" t="s">
        <v>349</v>
      </c>
      <c r="B92" s="10" t="s">
        <v>147</v>
      </c>
      <c r="C92" s="6" t="s">
        <v>350</v>
      </c>
      <c r="D92" s="25">
        <v>21603864</v>
      </c>
      <c r="E92" s="25">
        <v>0</v>
      </c>
      <c r="F92" s="25">
        <f>D92-E92</f>
        <v>21603864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</row>
    <row r="93" spans="1:37" x14ac:dyDescent="0.25">
      <c r="A93" s="17" t="s">
        <v>349</v>
      </c>
      <c r="B93" s="10" t="s">
        <v>247</v>
      </c>
      <c r="C93" s="6" t="s">
        <v>350</v>
      </c>
      <c r="D93" s="25">
        <v>3462647560</v>
      </c>
      <c r="E93" s="25">
        <v>385547881</v>
      </c>
      <c r="F93" s="25">
        <f>D93-E93</f>
        <v>3077099679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</row>
    <row r="94" spans="1:37" x14ac:dyDescent="0.25">
      <c r="A94" s="17" t="s">
        <v>349</v>
      </c>
      <c r="B94" s="10"/>
      <c r="C94" s="7" t="s">
        <v>351</v>
      </c>
      <c r="D94" s="26">
        <f t="shared" ref="D94:F94" si="25">SUM(D90:D93)</f>
        <v>6593531745</v>
      </c>
      <c r="E94" s="26">
        <f t="shared" si="25"/>
        <v>494903204</v>
      </c>
      <c r="F94" s="26">
        <f t="shared" si="25"/>
        <v>6098628541</v>
      </c>
      <c r="G94" s="50">
        <f>VLOOKUP(A94,Dec2023Data!$A$3:$AA$180,8,FALSE)</f>
        <v>27</v>
      </c>
      <c r="H94" s="50">
        <f>VLOOKUP(A94,Dec2023Data!$A$3:$AA$180,9,FALSE)</f>
        <v>0</v>
      </c>
      <c r="I94" s="50">
        <f>VLOOKUP(A94,Dec2023Data!$A$3:$AA$180,10,FALSE)</f>
        <v>27</v>
      </c>
      <c r="J94" s="50">
        <f>VLOOKUP($A$8,Dec2023Data!$A$3:$AA$180,9,FALSE)</f>
        <v>0</v>
      </c>
      <c r="K94" s="50">
        <f>VLOOKUP(A94,Dec2023Data!$A$3:$AA$180,11,FALSE)</f>
        <v>0</v>
      </c>
      <c r="L94" s="50">
        <f>VLOOKUP($A$8,Dec2023Data!$A$3:$AA$180,9,FALSE)</f>
        <v>0</v>
      </c>
      <c r="M94" s="50">
        <f>VLOOKUP(A94,Dec2023Data!$A$3:$AA$180,12,FALSE)</f>
        <v>0</v>
      </c>
      <c r="N94" s="50">
        <f>VLOOKUP(A94,Dec2023Data!$A$3:$AA$180,13,FALSE)</f>
        <v>0</v>
      </c>
      <c r="O94" s="50">
        <f>VLOOKUP($A$8,Dec2023Data!$A$3:$AA$180,9,FALSE)</f>
        <v>0</v>
      </c>
      <c r="P94" s="50">
        <f>VLOOKUP(A94,Dec2023Data!$A$3:$AA$180,14,FALSE)</f>
        <v>0</v>
      </c>
      <c r="Q94" s="50">
        <f>VLOOKUP($A$8,Dec2023Data!$A$3:$AA$180,9,FALSE)</f>
        <v>0</v>
      </c>
      <c r="R94" s="50">
        <f>VLOOKUP(A94,Dec2023Data!$A$3:$AA$180,15,FALSE)</f>
        <v>13.238</v>
      </c>
      <c r="S94" s="50">
        <f>VLOOKUP($A$8,Dec2023Data!$A$3:$AA$180,9,FALSE)</f>
        <v>0</v>
      </c>
      <c r="T94" s="50">
        <f>VLOOKUP(A94,Dec2023Data!$A$3:$AA$180,16,FALSE)</f>
        <v>0.27200000000000002</v>
      </c>
      <c r="U94" s="50">
        <f>VLOOKUP($A$8,Dec2023Data!$A$3:$AA$180,9,FALSE)</f>
        <v>0</v>
      </c>
      <c r="V94" s="50">
        <f>VLOOKUP(A94,Dec2023Data!$A$3:$AA$180,18,FALSE)</f>
        <v>16.728000000000002</v>
      </c>
      <c r="W94" s="50">
        <f>VLOOKUP($A$8,Dec2023Data!$A$3:$AA$180,9,FALSE)</f>
        <v>0</v>
      </c>
      <c r="X94" s="50">
        <f>VLOOKUP(A94,Dec2023Data!$A$3:$AA$180,19,FALSE)</f>
        <v>0</v>
      </c>
      <c r="Y94" s="50">
        <f>VLOOKUP($A$8,Dec2023Data!$A$3:$AA$180,9,FALSE)</f>
        <v>0</v>
      </c>
      <c r="Z94" s="50">
        <f>VLOOKUP(A94,Dec2023Data!$A$3:$AA$180,20,FALSE)</f>
        <v>0</v>
      </c>
      <c r="AA94" s="50">
        <f>VLOOKUP($A$8,Dec2023Data!$A$3:$AA$180,9,FALSE)</f>
        <v>0</v>
      </c>
      <c r="AB94" s="50">
        <f>VLOOKUP(A94,Dec2023Data!$A$3:$AA$180,21,FALSE)</f>
        <v>0</v>
      </c>
      <c r="AC94" s="50">
        <f>VLOOKUP($A$8,Dec2023Data!$A$3:$AA$180,9,FALSE)</f>
        <v>0</v>
      </c>
      <c r="AD94" s="50">
        <f>VLOOKUP(A94,Dec2023Data!$A$3:$AA$180,22,FALSE)</f>
        <v>0</v>
      </c>
      <c r="AE94" s="50">
        <f>VLOOKUP($A$8,Dec2023Data!$A$3:$AA$180,9,FALSE)</f>
        <v>0</v>
      </c>
      <c r="AF94" s="50">
        <f>VLOOKUP(A94,Dec2023Data!$A$3:$AA$180,23,FALSE)</f>
        <v>57.238</v>
      </c>
      <c r="AG94" s="51"/>
      <c r="AH94" s="51">
        <f>+AF94-R94-V94</f>
        <v>27.271999999999998</v>
      </c>
      <c r="AI94" s="57">
        <f>+AH94/AF94</f>
        <v>0.47646668297285016</v>
      </c>
      <c r="AK94" s="51">
        <f>+N94+P94+R94</f>
        <v>13.238</v>
      </c>
    </row>
    <row r="95" spans="1:37" x14ac:dyDescent="0.25">
      <c r="B95" s="10"/>
      <c r="C95" s="7"/>
      <c r="D95" s="25"/>
      <c r="E95" s="25"/>
      <c r="F95" s="28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</row>
    <row r="96" spans="1:37" x14ac:dyDescent="0.25">
      <c r="A96" s="17" t="s">
        <v>352</v>
      </c>
      <c r="B96" s="10" t="s">
        <v>54</v>
      </c>
      <c r="C96" s="6" t="s">
        <v>353</v>
      </c>
      <c r="D96" s="25">
        <v>8537443139</v>
      </c>
      <c r="E96" s="25">
        <v>96509675</v>
      </c>
      <c r="F96" s="25">
        <f>D96-E96</f>
        <v>8440933464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</row>
    <row r="97" spans="1:37" x14ac:dyDescent="0.25">
      <c r="A97" s="17" t="s">
        <v>352</v>
      </c>
      <c r="B97" s="10" t="s">
        <v>268</v>
      </c>
      <c r="C97" s="6" t="s">
        <v>353</v>
      </c>
      <c r="D97" s="25">
        <v>1063668660</v>
      </c>
      <c r="E97" s="25">
        <v>51665331</v>
      </c>
      <c r="F97" s="25">
        <f t="shared" ref="F97:F98" si="26">D97-E97</f>
        <v>1012003329</v>
      </c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</row>
    <row r="98" spans="1:37" x14ac:dyDescent="0.25">
      <c r="A98" s="17" t="s">
        <v>352</v>
      </c>
      <c r="B98" s="10" t="s">
        <v>116</v>
      </c>
      <c r="C98" s="6" t="s">
        <v>353</v>
      </c>
      <c r="D98" s="25">
        <v>84565190</v>
      </c>
      <c r="E98" s="25">
        <v>0</v>
      </c>
      <c r="F98" s="25">
        <f t="shared" si="26"/>
        <v>84565190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</row>
    <row r="99" spans="1:37" x14ac:dyDescent="0.25">
      <c r="A99" s="17" t="s">
        <v>352</v>
      </c>
      <c r="B99" s="10"/>
      <c r="C99" s="7" t="s">
        <v>354</v>
      </c>
      <c r="D99" s="26">
        <f t="shared" ref="D99:E99" si="27">SUM(D96:D98)</f>
        <v>9685676989</v>
      </c>
      <c r="E99" s="26">
        <f t="shared" si="27"/>
        <v>148175006</v>
      </c>
      <c r="F99" s="26">
        <f>SUM(F96:F98)</f>
        <v>9537501983</v>
      </c>
      <c r="G99" s="50">
        <f>VLOOKUP(A99,Dec2023Data!$A$3:$AA$180,8,FALSE)</f>
        <v>27</v>
      </c>
      <c r="H99" s="50">
        <f>VLOOKUP(A99,Dec2023Data!$A$3:$AA$180,9,FALSE)</f>
        <v>0</v>
      </c>
      <c r="I99" s="50">
        <f>VLOOKUP(A99,Dec2023Data!$A$3:$AA$180,10,FALSE)</f>
        <v>27</v>
      </c>
      <c r="J99" s="50">
        <f>VLOOKUP($A$8,Dec2023Data!$A$3:$AA$180,9,FALSE)</f>
        <v>0</v>
      </c>
      <c r="K99" s="50">
        <f>VLOOKUP(A99,Dec2023Data!$A$3:$AA$180,11,FALSE)</f>
        <v>0</v>
      </c>
      <c r="L99" s="50">
        <f>VLOOKUP($A$8,Dec2023Data!$A$3:$AA$180,9,FALSE)</f>
        <v>0</v>
      </c>
      <c r="M99" s="50">
        <f>VLOOKUP(A99,Dec2023Data!$A$3:$AA$180,12,FALSE)</f>
        <v>0</v>
      </c>
      <c r="N99" s="50">
        <f>VLOOKUP(A99,Dec2023Data!$A$3:$AA$180,13,FALSE)</f>
        <v>0</v>
      </c>
      <c r="O99" s="50">
        <f>VLOOKUP($A$8,Dec2023Data!$A$3:$AA$180,9,FALSE)</f>
        <v>0</v>
      </c>
      <c r="P99" s="50">
        <f>VLOOKUP(A99,Dec2023Data!$A$3:$AA$180,14,FALSE)</f>
        <v>0</v>
      </c>
      <c r="Q99" s="50">
        <f>VLOOKUP($A$8,Dec2023Data!$A$3:$AA$180,9,FALSE)</f>
        <v>0</v>
      </c>
      <c r="R99" s="50">
        <f>VLOOKUP(A99,Dec2023Data!$A$3:$AA$180,15,FALSE)</f>
        <v>8.4019999999999992</v>
      </c>
      <c r="S99" s="50">
        <f>VLOOKUP($A$8,Dec2023Data!$A$3:$AA$180,9,FALSE)</f>
        <v>0</v>
      </c>
      <c r="T99" s="50">
        <f>VLOOKUP(A99,Dec2023Data!$A$3:$AA$180,16,FALSE)</f>
        <v>0.14599999999999999</v>
      </c>
      <c r="U99" s="50">
        <f>VLOOKUP($A$8,Dec2023Data!$A$3:$AA$180,9,FALSE)</f>
        <v>0</v>
      </c>
      <c r="V99" s="50">
        <f>VLOOKUP(A99,Dec2023Data!$A$3:$AA$180,18,FALSE)</f>
        <v>7.7110000000000003</v>
      </c>
      <c r="W99" s="50">
        <f>VLOOKUP($A$8,Dec2023Data!$A$3:$AA$180,9,FALSE)</f>
        <v>0</v>
      </c>
      <c r="X99" s="50">
        <f>VLOOKUP(A99,Dec2023Data!$A$3:$AA$180,19,FALSE)</f>
        <v>0.76500000000000001</v>
      </c>
      <c r="Y99" s="50">
        <f>VLOOKUP($A$8,Dec2023Data!$A$3:$AA$180,9,FALSE)</f>
        <v>0</v>
      </c>
      <c r="Z99" s="50">
        <f>VLOOKUP(A99,Dec2023Data!$A$3:$AA$180,20,FALSE)</f>
        <v>0</v>
      </c>
      <c r="AA99" s="50">
        <f>VLOOKUP($A$8,Dec2023Data!$A$3:$AA$180,9,FALSE)</f>
        <v>0</v>
      </c>
      <c r="AB99" s="50">
        <f>VLOOKUP(A99,Dec2023Data!$A$3:$AA$180,21,FALSE)</f>
        <v>4</v>
      </c>
      <c r="AC99" s="50">
        <f>VLOOKUP($A$8,Dec2023Data!$A$3:$AA$180,9,FALSE)</f>
        <v>0</v>
      </c>
      <c r="AD99" s="50">
        <f>VLOOKUP(A99,Dec2023Data!$A$3:$AA$180,22,FALSE)</f>
        <v>0</v>
      </c>
      <c r="AE99" s="50">
        <f>VLOOKUP($A$8,Dec2023Data!$A$3:$AA$180,9,FALSE)</f>
        <v>0</v>
      </c>
      <c r="AF99" s="50">
        <f>VLOOKUP(A99,Dec2023Data!$A$3:$AA$180,23,FALSE)</f>
        <v>48.024000000000001</v>
      </c>
      <c r="AG99" s="51"/>
      <c r="AH99" s="51">
        <f>+AF99-R99-V99</f>
        <v>31.911000000000001</v>
      </c>
      <c r="AI99" s="57">
        <f>+AH99/AF99</f>
        <v>0.66448025987006498</v>
      </c>
      <c r="AK99" s="51">
        <f>+N99+P99+R99</f>
        <v>8.4019999999999992</v>
      </c>
    </row>
    <row r="100" spans="1:37" x14ac:dyDescent="0.25">
      <c r="B100" s="10"/>
      <c r="C100" s="7"/>
      <c r="D100" s="25"/>
      <c r="E100" s="25"/>
      <c r="F100" s="28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</row>
    <row r="101" spans="1:37" x14ac:dyDescent="0.25">
      <c r="A101" s="5" t="s">
        <v>355</v>
      </c>
      <c r="B101" s="10" t="s">
        <v>57</v>
      </c>
      <c r="C101" s="6" t="s">
        <v>356</v>
      </c>
      <c r="D101" s="25">
        <v>408288230</v>
      </c>
      <c r="E101" s="25">
        <v>0</v>
      </c>
      <c r="F101" s="25">
        <f>D101-E101</f>
        <v>408288230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</row>
    <row r="102" spans="1:37" x14ac:dyDescent="0.25">
      <c r="A102" s="5" t="s">
        <v>355</v>
      </c>
      <c r="B102" s="10"/>
      <c r="C102" s="7" t="s">
        <v>357</v>
      </c>
      <c r="D102" s="26">
        <f t="shared" ref="D102:E102" si="28">SUM(D101)</f>
        <v>408288230</v>
      </c>
      <c r="E102" s="26">
        <f t="shared" si="28"/>
        <v>0</v>
      </c>
      <c r="F102" s="26">
        <f>SUM(F101)</f>
        <v>408288230</v>
      </c>
      <c r="G102" s="50">
        <f>VLOOKUP(A102,Dec2023Data!$A$3:$AA$180,8,FALSE)</f>
        <v>23.149000000000001</v>
      </c>
      <c r="H102" s="50">
        <f>VLOOKUP(A102,Dec2023Data!$A$3:$AA$180,9,FALSE)</f>
        <v>4.1669999999999998</v>
      </c>
      <c r="I102" s="50">
        <f>VLOOKUP(A102,Dec2023Data!$A$3:$AA$180,10,FALSE)</f>
        <v>18.981999999999999</v>
      </c>
      <c r="J102" s="50">
        <f>VLOOKUP($A$8,Dec2023Data!$A$3:$AA$180,9,FALSE)</f>
        <v>0</v>
      </c>
      <c r="K102" s="50">
        <f>VLOOKUP(A102,Dec2023Data!$A$3:$AA$180,11,FALSE)</f>
        <v>0</v>
      </c>
      <c r="L102" s="50">
        <f>VLOOKUP($A$8,Dec2023Data!$A$3:$AA$180,9,FALSE)</f>
        <v>0</v>
      </c>
      <c r="M102" s="50">
        <f>VLOOKUP(A102,Dec2023Data!$A$3:$AA$180,12,FALSE)</f>
        <v>0</v>
      </c>
      <c r="N102" s="50">
        <f>VLOOKUP(A102,Dec2023Data!$A$3:$AA$180,13,FALSE)</f>
        <v>0</v>
      </c>
      <c r="O102" s="50">
        <f>VLOOKUP($A$8,Dec2023Data!$A$3:$AA$180,9,FALSE)</f>
        <v>0</v>
      </c>
      <c r="P102" s="50">
        <f>VLOOKUP(A102,Dec2023Data!$A$3:$AA$180,14,FALSE)</f>
        <v>0</v>
      </c>
      <c r="Q102" s="50">
        <f>VLOOKUP($A$8,Dec2023Data!$A$3:$AA$180,9,FALSE)</f>
        <v>0</v>
      </c>
      <c r="R102" s="50">
        <f>VLOOKUP(A102,Dec2023Data!$A$3:$AA$180,15,FALSE)</f>
        <v>6.59</v>
      </c>
      <c r="S102" s="50">
        <f>VLOOKUP($A$8,Dec2023Data!$A$3:$AA$180,9,FALSE)</f>
        <v>0</v>
      </c>
      <c r="T102" s="50">
        <f>VLOOKUP(A102,Dec2023Data!$A$3:$AA$180,16,FALSE)</f>
        <v>0</v>
      </c>
      <c r="U102" s="50">
        <f>VLOOKUP($A$8,Dec2023Data!$A$3:$AA$180,9,FALSE)</f>
        <v>0</v>
      </c>
      <c r="V102" s="50">
        <f>VLOOKUP(A102,Dec2023Data!$A$3:$AA$180,18,FALSE)</f>
        <v>6.0279999999999996</v>
      </c>
      <c r="W102" s="50">
        <f>VLOOKUP($A$8,Dec2023Data!$A$3:$AA$180,9,FALSE)</f>
        <v>0</v>
      </c>
      <c r="X102" s="50">
        <f>VLOOKUP(A102,Dec2023Data!$A$3:$AA$180,19,FALSE)</f>
        <v>0</v>
      </c>
      <c r="Y102" s="50">
        <f>VLOOKUP($A$8,Dec2023Data!$A$3:$AA$180,9,FALSE)</f>
        <v>0</v>
      </c>
      <c r="Z102" s="50">
        <f>VLOOKUP(A102,Dec2023Data!$A$3:$AA$180,20,FALSE)</f>
        <v>0</v>
      </c>
      <c r="AA102" s="50">
        <f>VLOOKUP($A$8,Dec2023Data!$A$3:$AA$180,9,FALSE)</f>
        <v>0</v>
      </c>
      <c r="AB102" s="50">
        <f>VLOOKUP(A102,Dec2023Data!$A$3:$AA$180,21,FALSE)</f>
        <v>0</v>
      </c>
      <c r="AC102" s="50">
        <f>VLOOKUP($A$8,Dec2023Data!$A$3:$AA$180,9,FALSE)</f>
        <v>0</v>
      </c>
      <c r="AD102" s="50">
        <f>VLOOKUP(A102,Dec2023Data!$A$3:$AA$180,22,FALSE)</f>
        <v>0</v>
      </c>
      <c r="AE102" s="50">
        <f>VLOOKUP($A$8,Dec2023Data!$A$3:$AA$180,9,FALSE)</f>
        <v>0</v>
      </c>
      <c r="AF102" s="50">
        <f>VLOOKUP(A102,Dec2023Data!$A$3:$AA$180,23,FALSE)</f>
        <v>31.6</v>
      </c>
      <c r="AG102" s="51"/>
      <c r="AH102" s="51">
        <f>+AF102-R102-V102</f>
        <v>18.982000000000003</v>
      </c>
      <c r="AI102" s="57">
        <f>+AH102/AF102</f>
        <v>0.60069620253164568</v>
      </c>
      <c r="AK102" s="51">
        <f>+N102+P102+R102</f>
        <v>6.59</v>
      </c>
    </row>
    <row r="103" spans="1:37" x14ac:dyDescent="0.25">
      <c r="B103" s="10"/>
      <c r="C103" s="7"/>
      <c r="D103" s="25"/>
      <c r="E103" s="25"/>
      <c r="F103" s="28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</row>
    <row r="104" spans="1:37" x14ac:dyDescent="0.25">
      <c r="A104" s="17" t="s">
        <v>358</v>
      </c>
      <c r="B104" s="10" t="s">
        <v>57</v>
      </c>
      <c r="C104" s="18" t="s">
        <v>359</v>
      </c>
      <c r="D104" s="25">
        <v>451712550</v>
      </c>
      <c r="E104" s="25">
        <v>0</v>
      </c>
      <c r="F104" s="25">
        <f>D104- E104</f>
        <v>451712550</v>
      </c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</row>
    <row r="105" spans="1:37" x14ac:dyDescent="0.25">
      <c r="A105" s="17" t="s">
        <v>358</v>
      </c>
      <c r="B105" s="10" t="s">
        <v>108</v>
      </c>
      <c r="C105" s="18" t="s">
        <v>359</v>
      </c>
      <c r="D105" s="25">
        <v>9396063</v>
      </c>
      <c r="E105" s="25">
        <v>0</v>
      </c>
      <c r="F105" s="25">
        <f>D105- E105</f>
        <v>9396063</v>
      </c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</row>
    <row r="106" spans="1:37" x14ac:dyDescent="0.25">
      <c r="A106" s="17" t="s">
        <v>358</v>
      </c>
      <c r="B106" s="10"/>
      <c r="C106" s="7" t="s">
        <v>360</v>
      </c>
      <c r="D106" s="26">
        <f t="shared" ref="D106:E106" si="29">SUM(D104:D105)</f>
        <v>461108613</v>
      </c>
      <c r="E106" s="26">
        <f t="shared" si="29"/>
        <v>0</v>
      </c>
      <c r="F106" s="26">
        <f>SUM(F104:F105)</f>
        <v>461108613</v>
      </c>
      <c r="G106" s="50">
        <f>VLOOKUP(A106,Dec2023Data!$A$3:$AA$180,8,FALSE)</f>
        <v>21.951000000000001</v>
      </c>
      <c r="H106" s="50">
        <f>VLOOKUP(A106,Dec2023Data!$A$3:$AA$180,9,FALSE)</f>
        <v>7.1</v>
      </c>
      <c r="I106" s="50">
        <f>VLOOKUP(A106,Dec2023Data!$A$3:$AA$180,10,FALSE)</f>
        <v>17.693000000000001</v>
      </c>
      <c r="J106" s="50">
        <f>VLOOKUP($A$8,Dec2023Data!$A$3:$AA$180,9,FALSE)</f>
        <v>0</v>
      </c>
      <c r="K106" s="50">
        <f>VLOOKUP(A106,Dec2023Data!$A$3:$AA$180,11,FALSE)</f>
        <v>0</v>
      </c>
      <c r="L106" s="50">
        <f>VLOOKUP($A$8,Dec2023Data!$A$3:$AA$180,9,FALSE)</f>
        <v>0</v>
      </c>
      <c r="M106" s="50">
        <f>VLOOKUP(A106,Dec2023Data!$A$3:$AA$180,12,FALSE)</f>
        <v>0</v>
      </c>
      <c r="N106" s="50">
        <f>VLOOKUP(A106,Dec2023Data!$A$3:$AA$180,13,FALSE)</f>
        <v>0</v>
      </c>
      <c r="O106" s="50">
        <f>VLOOKUP($A$8,Dec2023Data!$A$3:$AA$180,9,FALSE)</f>
        <v>0</v>
      </c>
      <c r="P106" s="50">
        <f>VLOOKUP(A106,Dec2023Data!$A$3:$AA$180,14,FALSE)</f>
        <v>0</v>
      </c>
      <c r="Q106" s="50">
        <f>VLOOKUP($A$8,Dec2023Data!$A$3:$AA$180,9,FALSE)</f>
        <v>0</v>
      </c>
      <c r="R106" s="50">
        <f>VLOOKUP(A106,Dec2023Data!$A$3:$AA$180,15,FALSE)</f>
        <v>6.2670000000000003</v>
      </c>
      <c r="S106" s="50">
        <f>VLOOKUP($A$8,Dec2023Data!$A$3:$AA$180,9,FALSE)</f>
        <v>0</v>
      </c>
      <c r="T106" s="50">
        <f>VLOOKUP(A106,Dec2023Data!$A$3:$AA$180,16,FALSE)</f>
        <v>2.1999999999999999E-2</v>
      </c>
      <c r="U106" s="50">
        <f>VLOOKUP($A$8,Dec2023Data!$A$3:$AA$180,9,FALSE)</f>
        <v>0</v>
      </c>
      <c r="V106" s="50">
        <f>VLOOKUP(A106,Dec2023Data!$A$3:$AA$180,18,FALSE)</f>
        <v>4.2290000000000001</v>
      </c>
      <c r="W106" s="50">
        <f>VLOOKUP($A$8,Dec2023Data!$A$3:$AA$180,9,FALSE)</f>
        <v>0</v>
      </c>
      <c r="X106" s="50">
        <f>VLOOKUP(A106,Dec2023Data!$A$3:$AA$180,19,FALSE)</f>
        <v>0</v>
      </c>
      <c r="Y106" s="50">
        <f>VLOOKUP($A$8,Dec2023Data!$A$3:$AA$180,9,FALSE)</f>
        <v>0</v>
      </c>
      <c r="Z106" s="50">
        <f>VLOOKUP(A106,Dec2023Data!$A$3:$AA$180,20,FALSE)</f>
        <v>0</v>
      </c>
      <c r="AA106" s="50">
        <f>VLOOKUP($A$8,Dec2023Data!$A$3:$AA$180,9,FALSE)</f>
        <v>0</v>
      </c>
      <c r="AB106" s="50">
        <f>VLOOKUP(A106,Dec2023Data!$A$3:$AA$180,21,FALSE)</f>
        <v>0</v>
      </c>
      <c r="AC106" s="50">
        <f>VLOOKUP($A$8,Dec2023Data!$A$3:$AA$180,9,FALSE)</f>
        <v>0</v>
      </c>
      <c r="AD106" s="50">
        <f>VLOOKUP(A106,Dec2023Data!$A$3:$AA$180,22,FALSE)</f>
        <v>0</v>
      </c>
      <c r="AE106" s="50">
        <f>VLOOKUP($A$8,Dec2023Data!$A$3:$AA$180,9,FALSE)</f>
        <v>0</v>
      </c>
      <c r="AF106" s="50">
        <f>VLOOKUP(A106,Dec2023Data!$A$3:$AA$180,23,FALSE)</f>
        <v>28.210999999999999</v>
      </c>
      <c r="AG106" s="51"/>
      <c r="AH106" s="51">
        <f>+AF106-R106-V106</f>
        <v>17.715</v>
      </c>
      <c r="AI106" s="57">
        <f>+AH106/AF106</f>
        <v>0.62794654567367347</v>
      </c>
      <c r="AK106" s="51">
        <f>+N106+P106+R106</f>
        <v>6.2670000000000003</v>
      </c>
    </row>
    <row r="107" spans="1:37" x14ac:dyDescent="0.25">
      <c r="B107" s="10"/>
      <c r="C107" s="7"/>
      <c r="D107" s="25"/>
      <c r="E107" s="25"/>
      <c r="F107" s="28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</row>
    <row r="108" spans="1:37" x14ac:dyDescent="0.25">
      <c r="A108" s="13" t="s">
        <v>361</v>
      </c>
      <c r="B108" s="14" t="s">
        <v>60</v>
      </c>
      <c r="C108" s="15" t="s">
        <v>362</v>
      </c>
      <c r="D108" s="29">
        <v>52904224</v>
      </c>
      <c r="E108" s="29">
        <v>0</v>
      </c>
      <c r="F108" s="29">
        <f>D108- E108</f>
        <v>52904224</v>
      </c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</row>
    <row r="109" spans="1:37" x14ac:dyDescent="0.25">
      <c r="A109" s="5" t="s">
        <v>361</v>
      </c>
      <c r="B109" s="10"/>
      <c r="C109" s="7" t="s">
        <v>363</v>
      </c>
      <c r="D109" s="26">
        <f t="shared" ref="D109:E109" si="30">SUM(D108)</f>
        <v>52904224</v>
      </c>
      <c r="E109" s="26">
        <f t="shared" si="30"/>
        <v>0</v>
      </c>
      <c r="F109" s="26">
        <f>SUM(F108)</f>
        <v>52904224</v>
      </c>
      <c r="G109" s="50">
        <f>VLOOKUP(A109,Dec2023Data!$A$3:$AA$180,8,FALSE)</f>
        <v>17.88</v>
      </c>
      <c r="H109" s="50">
        <f>VLOOKUP(A109,Dec2023Data!$A$3:$AA$180,9,FALSE)</f>
        <v>7.0659999999999998</v>
      </c>
      <c r="I109" s="50">
        <f>VLOOKUP(A109,Dec2023Data!$A$3:$AA$180,10,FALSE)</f>
        <v>10.814</v>
      </c>
      <c r="J109" s="50">
        <f>VLOOKUP($A$8,Dec2023Data!$A$3:$AA$180,9,FALSE)</f>
        <v>0</v>
      </c>
      <c r="K109" s="50">
        <f>VLOOKUP(A109,Dec2023Data!$A$3:$AA$180,11,FALSE)</f>
        <v>0</v>
      </c>
      <c r="L109" s="50">
        <f>VLOOKUP($A$8,Dec2023Data!$A$3:$AA$180,9,FALSE)</f>
        <v>0</v>
      </c>
      <c r="M109" s="50">
        <f>VLOOKUP(A109,Dec2023Data!$A$3:$AA$180,12,FALSE)</f>
        <v>0</v>
      </c>
      <c r="N109" s="50">
        <f>VLOOKUP(A109,Dec2023Data!$A$3:$AA$180,13,FALSE)</f>
        <v>1.3879999999999999</v>
      </c>
      <c r="O109" s="50">
        <f>VLOOKUP($A$8,Dec2023Data!$A$3:$AA$180,9,FALSE)</f>
        <v>0</v>
      </c>
      <c r="P109" s="50">
        <f>VLOOKUP(A109,Dec2023Data!$A$3:$AA$180,14,FALSE)</f>
        <v>0</v>
      </c>
      <c r="Q109" s="50">
        <f>VLOOKUP($A$8,Dec2023Data!$A$3:$AA$180,9,FALSE)</f>
        <v>0</v>
      </c>
      <c r="R109" s="50">
        <f>VLOOKUP(A109,Dec2023Data!$A$3:$AA$180,15,FALSE)</f>
        <v>6.6150000000000002</v>
      </c>
      <c r="S109" s="50">
        <f>VLOOKUP($A$8,Dec2023Data!$A$3:$AA$180,9,FALSE)</f>
        <v>0</v>
      </c>
      <c r="T109" s="50">
        <f>VLOOKUP(A109,Dec2023Data!$A$3:$AA$180,16,FALSE)</f>
        <v>0.216</v>
      </c>
      <c r="U109" s="50">
        <f>VLOOKUP($A$8,Dec2023Data!$A$3:$AA$180,9,FALSE)</f>
        <v>0</v>
      </c>
      <c r="V109" s="50">
        <f>VLOOKUP(A109,Dec2023Data!$A$3:$AA$180,18,FALSE)</f>
        <v>11.625</v>
      </c>
      <c r="W109" s="50">
        <f>VLOOKUP($A$8,Dec2023Data!$A$3:$AA$180,9,FALSE)</f>
        <v>0</v>
      </c>
      <c r="X109" s="50">
        <f>VLOOKUP(A109,Dec2023Data!$A$3:$AA$180,19,FALSE)</f>
        <v>0</v>
      </c>
      <c r="Y109" s="50">
        <f>VLOOKUP($A$8,Dec2023Data!$A$3:$AA$180,9,FALSE)</f>
        <v>0</v>
      </c>
      <c r="Z109" s="50">
        <f>VLOOKUP(A109,Dec2023Data!$A$3:$AA$180,20,FALSE)</f>
        <v>0</v>
      </c>
      <c r="AA109" s="50">
        <f>VLOOKUP($A$8,Dec2023Data!$A$3:$AA$180,9,FALSE)</f>
        <v>0</v>
      </c>
      <c r="AB109" s="50">
        <f>VLOOKUP(A109,Dec2023Data!$A$3:$AA$180,21,FALSE)</f>
        <v>0</v>
      </c>
      <c r="AC109" s="50">
        <f>VLOOKUP($A$8,Dec2023Data!$A$3:$AA$180,9,FALSE)</f>
        <v>0</v>
      </c>
      <c r="AD109" s="50">
        <f>VLOOKUP(A109,Dec2023Data!$A$3:$AA$180,22,FALSE)</f>
        <v>0</v>
      </c>
      <c r="AE109" s="50">
        <f>VLOOKUP($A$8,Dec2023Data!$A$3:$AA$180,9,FALSE)</f>
        <v>0</v>
      </c>
      <c r="AF109" s="50">
        <f>VLOOKUP(A109,Dec2023Data!$A$3:$AA$180,23,FALSE)</f>
        <v>30.658000000000001</v>
      </c>
      <c r="AG109" s="51"/>
      <c r="AH109" s="51">
        <f>+AF109-R109-V109</f>
        <v>12.417999999999999</v>
      </c>
      <c r="AI109" s="57">
        <f>+AH109/AF109</f>
        <v>0.4050492530497749</v>
      </c>
      <c r="AK109" s="51">
        <f>+N109+P109+R109</f>
        <v>8.0030000000000001</v>
      </c>
    </row>
    <row r="110" spans="1:37" x14ac:dyDescent="0.25">
      <c r="B110" s="10"/>
      <c r="C110" s="7"/>
      <c r="D110" s="25"/>
      <c r="E110" s="25"/>
      <c r="F110" s="28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</row>
    <row r="111" spans="1:37" x14ac:dyDescent="0.25">
      <c r="A111" s="16" t="s">
        <v>364</v>
      </c>
      <c r="B111" s="14" t="s">
        <v>60</v>
      </c>
      <c r="C111" s="19" t="s">
        <v>365</v>
      </c>
      <c r="D111" s="29">
        <v>98826061</v>
      </c>
      <c r="E111" s="29">
        <v>0</v>
      </c>
      <c r="F111" s="29">
        <f>D111-E111</f>
        <v>98826061</v>
      </c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</row>
    <row r="112" spans="1:37" x14ac:dyDescent="0.25">
      <c r="A112" s="17" t="s">
        <v>364</v>
      </c>
      <c r="C112" s="7" t="s">
        <v>366</v>
      </c>
      <c r="D112" s="26">
        <f t="shared" ref="D112:E112" si="31">SUM(D111)</f>
        <v>98826061</v>
      </c>
      <c r="E112" s="26">
        <f t="shared" si="31"/>
        <v>0</v>
      </c>
      <c r="F112" s="26">
        <f>SUM(F111)</f>
        <v>98826061</v>
      </c>
      <c r="G112" s="50">
        <f>VLOOKUP(A112,Dec2023Data!$A$3:$AA$180,8,FALSE)</f>
        <v>15.558</v>
      </c>
      <c r="H112" s="50">
        <f>VLOOKUP(A112,Dec2023Data!$A$3:$AA$180,9,FALSE)</f>
        <v>5.8840000000000003</v>
      </c>
      <c r="I112" s="50">
        <f>VLOOKUP(A112,Dec2023Data!$A$3:$AA$180,10,FALSE)</f>
        <v>9.6739999999999995</v>
      </c>
      <c r="J112" s="50">
        <f>VLOOKUP($A$8,Dec2023Data!$A$3:$AA$180,9,FALSE)</f>
        <v>0</v>
      </c>
      <c r="K112" s="50">
        <f>VLOOKUP(A112,Dec2023Data!$A$3:$AA$180,11,FALSE)</f>
        <v>0</v>
      </c>
      <c r="L112" s="50">
        <f>VLOOKUP($A$8,Dec2023Data!$A$3:$AA$180,9,FALSE)</f>
        <v>0</v>
      </c>
      <c r="M112" s="50">
        <f>VLOOKUP(A112,Dec2023Data!$A$3:$AA$180,12,FALSE)</f>
        <v>0</v>
      </c>
      <c r="N112" s="50">
        <f>VLOOKUP(A112,Dec2023Data!$A$3:$AA$180,13,FALSE)</f>
        <v>0</v>
      </c>
      <c r="O112" s="50">
        <f>VLOOKUP($A$8,Dec2023Data!$A$3:$AA$180,9,FALSE)</f>
        <v>0</v>
      </c>
      <c r="P112" s="50">
        <f>VLOOKUP(A112,Dec2023Data!$A$3:$AA$180,14,FALSE)</f>
        <v>0</v>
      </c>
      <c r="Q112" s="50">
        <f>VLOOKUP($A$8,Dec2023Data!$A$3:$AA$180,9,FALSE)</f>
        <v>0</v>
      </c>
      <c r="R112" s="50">
        <f>VLOOKUP(A112,Dec2023Data!$A$3:$AA$180,15,FALSE)</f>
        <v>8.3049999999999997</v>
      </c>
      <c r="S112" s="50">
        <f>VLOOKUP($A$8,Dec2023Data!$A$3:$AA$180,9,FALSE)</f>
        <v>0</v>
      </c>
      <c r="T112" s="50">
        <f>VLOOKUP(A112,Dec2023Data!$A$3:$AA$180,16,FALSE)</f>
        <v>7.0999999999999994E-2</v>
      </c>
      <c r="U112" s="50">
        <f>VLOOKUP($A$8,Dec2023Data!$A$3:$AA$180,9,FALSE)</f>
        <v>0</v>
      </c>
      <c r="V112" s="50">
        <f>VLOOKUP(A112,Dec2023Data!$A$3:$AA$180,18,FALSE)</f>
        <v>0</v>
      </c>
      <c r="W112" s="50">
        <f>VLOOKUP($A$8,Dec2023Data!$A$3:$AA$180,9,FALSE)</f>
        <v>0</v>
      </c>
      <c r="X112" s="50">
        <f>VLOOKUP(A112,Dec2023Data!$A$3:$AA$180,19,FALSE)</f>
        <v>0</v>
      </c>
      <c r="Y112" s="50">
        <f>VLOOKUP($A$8,Dec2023Data!$A$3:$AA$180,9,FALSE)</f>
        <v>0</v>
      </c>
      <c r="Z112" s="50">
        <f>VLOOKUP(A112,Dec2023Data!$A$3:$AA$180,20,FALSE)</f>
        <v>0</v>
      </c>
      <c r="AA112" s="50">
        <f>VLOOKUP($A$8,Dec2023Data!$A$3:$AA$180,9,FALSE)</f>
        <v>0</v>
      </c>
      <c r="AB112" s="50">
        <f>VLOOKUP(A112,Dec2023Data!$A$3:$AA$180,21,FALSE)</f>
        <v>0</v>
      </c>
      <c r="AC112" s="50">
        <f>VLOOKUP($A$8,Dec2023Data!$A$3:$AA$180,9,FALSE)</f>
        <v>0</v>
      </c>
      <c r="AD112" s="50">
        <f>VLOOKUP(A112,Dec2023Data!$A$3:$AA$180,22,FALSE)</f>
        <v>0</v>
      </c>
      <c r="AE112" s="50">
        <f>VLOOKUP($A$8,Dec2023Data!$A$3:$AA$180,9,FALSE)</f>
        <v>0</v>
      </c>
      <c r="AF112" s="50">
        <f>VLOOKUP(A112,Dec2023Data!$A$3:$AA$180,23,FALSE)</f>
        <v>18.05</v>
      </c>
      <c r="AG112" s="51"/>
      <c r="AH112" s="51">
        <f>+AF112-R112-V112</f>
        <v>9.745000000000001</v>
      </c>
      <c r="AI112" s="57">
        <f>+AH112/AF112</f>
        <v>0.5398891966759003</v>
      </c>
      <c r="AK112" s="51">
        <f>+N112+P112+R112</f>
        <v>8.3049999999999997</v>
      </c>
    </row>
    <row r="113" spans="1:37" x14ac:dyDescent="0.25">
      <c r="C113" s="7"/>
      <c r="D113" s="25"/>
      <c r="E113" s="25"/>
      <c r="F113" s="28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</row>
    <row r="114" spans="1:37" x14ac:dyDescent="0.25">
      <c r="A114" s="5" t="s">
        <v>367</v>
      </c>
      <c r="B114" s="10" t="s">
        <v>63</v>
      </c>
      <c r="C114" s="6" t="s">
        <v>368</v>
      </c>
      <c r="D114" s="25">
        <v>327601230</v>
      </c>
      <c r="E114" s="25">
        <v>0</v>
      </c>
      <c r="F114" s="25">
        <f>D114-E114</f>
        <v>327601230</v>
      </c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</row>
    <row r="115" spans="1:37" x14ac:dyDescent="0.25">
      <c r="A115" s="5" t="s">
        <v>367</v>
      </c>
      <c r="B115" s="10"/>
      <c r="C115" s="7" t="s">
        <v>369</v>
      </c>
      <c r="D115" s="26">
        <f t="shared" ref="D115:E115" si="32">SUM(D114)</f>
        <v>327601230</v>
      </c>
      <c r="E115" s="26">
        <f t="shared" si="32"/>
        <v>0</v>
      </c>
      <c r="F115" s="26">
        <f>SUM(F114)</f>
        <v>327601230</v>
      </c>
      <c r="G115" s="50">
        <f>VLOOKUP(A115,Dec2023Data!$A$3:$AA$180,8,FALSE)</f>
        <v>12.484999999999999</v>
      </c>
      <c r="H115" s="50">
        <f>VLOOKUP(A115,Dec2023Data!$A$3:$AA$180,9,FALSE)</f>
        <v>0</v>
      </c>
      <c r="I115" s="50">
        <f>VLOOKUP(A115,Dec2023Data!$A$3:$AA$180,10,FALSE)</f>
        <v>12.484999999999999</v>
      </c>
      <c r="J115" s="50">
        <f>VLOOKUP($A$8,Dec2023Data!$A$3:$AA$180,9,FALSE)</f>
        <v>0</v>
      </c>
      <c r="K115" s="50">
        <f>VLOOKUP(A115,Dec2023Data!$A$3:$AA$180,11,FALSE)</f>
        <v>0</v>
      </c>
      <c r="L115" s="50">
        <f>VLOOKUP($A$8,Dec2023Data!$A$3:$AA$180,9,FALSE)</f>
        <v>0</v>
      </c>
      <c r="M115" s="50">
        <f>VLOOKUP(A115,Dec2023Data!$A$3:$AA$180,12,FALSE)</f>
        <v>0</v>
      </c>
      <c r="N115" s="50">
        <f>VLOOKUP(A115,Dec2023Data!$A$3:$AA$180,13,FALSE)</f>
        <v>0</v>
      </c>
      <c r="O115" s="50">
        <f>VLOOKUP($A$8,Dec2023Data!$A$3:$AA$180,9,FALSE)</f>
        <v>0</v>
      </c>
      <c r="P115" s="50">
        <f>VLOOKUP(A115,Dec2023Data!$A$3:$AA$180,14,FALSE)</f>
        <v>0</v>
      </c>
      <c r="Q115" s="50">
        <f>VLOOKUP($A$8,Dec2023Data!$A$3:$AA$180,9,FALSE)</f>
        <v>0</v>
      </c>
      <c r="R115" s="50">
        <f>VLOOKUP(A115,Dec2023Data!$A$3:$AA$180,15,FALSE)</f>
        <v>8.5579999999999998</v>
      </c>
      <c r="S115" s="50">
        <f>VLOOKUP($A$8,Dec2023Data!$A$3:$AA$180,9,FALSE)</f>
        <v>0</v>
      </c>
      <c r="T115" s="50">
        <f>VLOOKUP(A115,Dec2023Data!$A$3:$AA$180,16,FALSE)</f>
        <v>0.01</v>
      </c>
      <c r="U115" s="50">
        <f>VLOOKUP($A$8,Dec2023Data!$A$3:$AA$180,9,FALSE)</f>
        <v>0</v>
      </c>
      <c r="V115" s="50">
        <f>VLOOKUP(A115,Dec2023Data!$A$3:$AA$180,18,FALSE)</f>
        <v>7.835</v>
      </c>
      <c r="W115" s="50">
        <f>VLOOKUP($A$8,Dec2023Data!$A$3:$AA$180,9,FALSE)</f>
        <v>0</v>
      </c>
      <c r="X115" s="50">
        <f>VLOOKUP(A115,Dec2023Data!$A$3:$AA$180,19,FALSE)</f>
        <v>0</v>
      </c>
      <c r="Y115" s="50">
        <f>VLOOKUP($A$8,Dec2023Data!$A$3:$AA$180,9,FALSE)</f>
        <v>0</v>
      </c>
      <c r="Z115" s="50">
        <f>VLOOKUP(A115,Dec2023Data!$A$3:$AA$180,20,FALSE)</f>
        <v>0</v>
      </c>
      <c r="AA115" s="50">
        <f>VLOOKUP($A$8,Dec2023Data!$A$3:$AA$180,9,FALSE)</f>
        <v>0</v>
      </c>
      <c r="AB115" s="50">
        <f>VLOOKUP(A115,Dec2023Data!$A$3:$AA$180,21,FALSE)</f>
        <v>0</v>
      </c>
      <c r="AC115" s="50">
        <f>VLOOKUP($A$8,Dec2023Data!$A$3:$AA$180,9,FALSE)</f>
        <v>0</v>
      </c>
      <c r="AD115" s="50">
        <f>VLOOKUP(A115,Dec2023Data!$A$3:$AA$180,22,FALSE)</f>
        <v>0</v>
      </c>
      <c r="AE115" s="50">
        <f>VLOOKUP($A$8,Dec2023Data!$A$3:$AA$180,9,FALSE)</f>
        <v>0</v>
      </c>
      <c r="AF115" s="50">
        <f>VLOOKUP(A115,Dec2023Data!$A$3:$AA$180,23,FALSE)</f>
        <v>28.888000000000002</v>
      </c>
      <c r="AG115" s="51"/>
      <c r="AH115" s="51">
        <f>+AF115-R115-V115</f>
        <v>12.495000000000001</v>
      </c>
      <c r="AI115" s="57">
        <f>+AH115/AF115</f>
        <v>0.43253253946275272</v>
      </c>
      <c r="AK115" s="51">
        <f>+N115+P115+R115</f>
        <v>8.5579999999999998</v>
      </c>
    </row>
    <row r="116" spans="1:37" x14ac:dyDescent="0.25">
      <c r="B116" s="10"/>
      <c r="C116" s="7"/>
      <c r="D116" s="30"/>
      <c r="E116" s="27"/>
      <c r="F116" s="28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</row>
    <row r="117" spans="1:37" x14ac:dyDescent="0.25">
      <c r="A117" s="5" t="s">
        <v>370</v>
      </c>
      <c r="B117" s="10" t="s">
        <v>65</v>
      </c>
      <c r="C117" s="6" t="s">
        <v>371</v>
      </c>
      <c r="D117" s="32">
        <v>37869473</v>
      </c>
      <c r="E117" s="32">
        <v>0</v>
      </c>
      <c r="F117" s="25">
        <f>D117-E117</f>
        <v>37869473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</row>
    <row r="118" spans="1:37" x14ac:dyDescent="0.25">
      <c r="A118" s="5" t="s">
        <v>370</v>
      </c>
      <c r="B118" s="10" t="s">
        <v>32</v>
      </c>
      <c r="C118" s="6" t="s">
        <v>371</v>
      </c>
      <c r="D118" s="32">
        <v>1156049</v>
      </c>
      <c r="E118" s="32">
        <v>0</v>
      </c>
      <c r="F118" s="25">
        <f>D118-E118</f>
        <v>1156049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</row>
    <row r="119" spans="1:37" x14ac:dyDescent="0.25">
      <c r="A119" s="5" t="s">
        <v>370</v>
      </c>
      <c r="B119" s="10"/>
      <c r="C119" s="7" t="s">
        <v>372</v>
      </c>
      <c r="D119" s="26">
        <f t="shared" ref="D119:E119" si="33">SUM(D117:D118)</f>
        <v>39025522</v>
      </c>
      <c r="E119" s="26">
        <f t="shared" si="33"/>
        <v>0</v>
      </c>
      <c r="F119" s="26">
        <f>SUM(F117:F118)</f>
        <v>39025522</v>
      </c>
      <c r="G119" s="50">
        <f>VLOOKUP(A119,Dec2023Data!$A$3:$AA$180,8,FALSE)</f>
        <v>23.405999999999999</v>
      </c>
      <c r="H119" s="50">
        <f>VLOOKUP(A119,Dec2023Data!$A$3:$AA$180,9,FALSE)</f>
        <v>3.2829999999999999</v>
      </c>
      <c r="I119" s="50">
        <f>VLOOKUP(A119,Dec2023Data!$A$3:$AA$180,10,FALSE)</f>
        <v>20.123000000000001</v>
      </c>
      <c r="J119" s="50">
        <f>VLOOKUP($A$8,Dec2023Data!$A$3:$AA$180,9,FALSE)</f>
        <v>0</v>
      </c>
      <c r="K119" s="50">
        <f>VLOOKUP(A119,Dec2023Data!$A$3:$AA$180,11,FALSE)</f>
        <v>0</v>
      </c>
      <c r="L119" s="50">
        <f>VLOOKUP($A$8,Dec2023Data!$A$3:$AA$180,9,FALSE)</f>
        <v>0</v>
      </c>
      <c r="M119" s="50">
        <f>VLOOKUP(A119,Dec2023Data!$A$3:$AA$180,12,FALSE)</f>
        <v>0</v>
      </c>
      <c r="N119" s="50">
        <f>VLOOKUP(A119,Dec2023Data!$A$3:$AA$180,13,FALSE)</f>
        <v>4.8650000000000002</v>
      </c>
      <c r="O119" s="50">
        <f>VLOOKUP($A$8,Dec2023Data!$A$3:$AA$180,9,FALSE)</f>
        <v>0</v>
      </c>
      <c r="P119" s="50">
        <f>VLOOKUP(A119,Dec2023Data!$A$3:$AA$180,14,FALSE)</f>
        <v>0</v>
      </c>
      <c r="Q119" s="50">
        <f>VLOOKUP($A$8,Dec2023Data!$A$3:$AA$180,9,FALSE)</f>
        <v>0</v>
      </c>
      <c r="R119" s="50">
        <f>VLOOKUP(A119,Dec2023Data!$A$3:$AA$180,15,FALSE)</f>
        <v>0</v>
      </c>
      <c r="S119" s="50">
        <f>VLOOKUP($A$8,Dec2023Data!$A$3:$AA$180,9,FALSE)</f>
        <v>0</v>
      </c>
      <c r="T119" s="50">
        <f>VLOOKUP(A119,Dec2023Data!$A$3:$AA$180,16,FALSE)</f>
        <v>6.2E-2</v>
      </c>
      <c r="U119" s="50">
        <f>VLOOKUP($A$8,Dec2023Data!$A$3:$AA$180,9,FALSE)</f>
        <v>0</v>
      </c>
      <c r="V119" s="50">
        <f>VLOOKUP(A119,Dec2023Data!$A$3:$AA$180,18,FALSE)</f>
        <v>10.249000000000001</v>
      </c>
      <c r="W119" s="50">
        <f>VLOOKUP($A$8,Dec2023Data!$A$3:$AA$180,9,FALSE)</f>
        <v>0</v>
      </c>
      <c r="X119" s="50">
        <f>VLOOKUP(A119,Dec2023Data!$A$3:$AA$180,19,FALSE)</f>
        <v>0</v>
      </c>
      <c r="Y119" s="50">
        <f>VLOOKUP($A$8,Dec2023Data!$A$3:$AA$180,9,FALSE)</f>
        <v>0</v>
      </c>
      <c r="Z119" s="50">
        <f>VLOOKUP(A119,Dec2023Data!$A$3:$AA$180,20,FALSE)</f>
        <v>0</v>
      </c>
      <c r="AA119" s="50">
        <f>VLOOKUP($A$8,Dec2023Data!$A$3:$AA$180,9,FALSE)</f>
        <v>0</v>
      </c>
      <c r="AB119" s="50">
        <f>VLOOKUP(A119,Dec2023Data!$A$3:$AA$180,21,FALSE)</f>
        <v>0</v>
      </c>
      <c r="AC119" s="50">
        <f>VLOOKUP($A$8,Dec2023Data!$A$3:$AA$180,9,FALSE)</f>
        <v>0</v>
      </c>
      <c r="AD119" s="50">
        <f>VLOOKUP(A119,Dec2023Data!$A$3:$AA$180,22,FALSE)</f>
        <v>0</v>
      </c>
      <c r="AE119" s="50">
        <f>VLOOKUP($A$8,Dec2023Data!$A$3:$AA$180,9,FALSE)</f>
        <v>0</v>
      </c>
      <c r="AF119" s="50">
        <f>VLOOKUP(A119,Dec2023Data!$A$3:$AA$180,23,FALSE)</f>
        <v>35.298999999999999</v>
      </c>
      <c r="AG119" s="51"/>
      <c r="AH119" s="51">
        <f>+AF119-R119-V119</f>
        <v>25.049999999999997</v>
      </c>
      <c r="AI119" s="57">
        <f>+AH119/AF119</f>
        <v>0.7096518314966429</v>
      </c>
      <c r="AK119" s="51">
        <f>+N119+P119+R119</f>
        <v>4.8650000000000002</v>
      </c>
    </row>
    <row r="120" spans="1:37" x14ac:dyDescent="0.25">
      <c r="B120" s="10"/>
      <c r="C120" s="7"/>
      <c r="D120" s="30"/>
      <c r="E120" s="27"/>
      <c r="F120" s="28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</row>
    <row r="121" spans="1:37" x14ac:dyDescent="0.25">
      <c r="A121" s="17" t="s">
        <v>373</v>
      </c>
      <c r="B121" s="10" t="s">
        <v>65</v>
      </c>
      <c r="C121" s="6" t="s">
        <v>374</v>
      </c>
      <c r="D121" s="25">
        <v>9586416</v>
      </c>
      <c r="E121" s="25">
        <v>0</v>
      </c>
      <c r="F121" s="25">
        <f>D121-E121</f>
        <v>9586416</v>
      </c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</row>
    <row r="122" spans="1:37" x14ac:dyDescent="0.25">
      <c r="A122" s="17" t="s">
        <v>373</v>
      </c>
      <c r="B122" s="10" t="s">
        <v>32</v>
      </c>
      <c r="C122" s="6" t="s">
        <v>374</v>
      </c>
      <c r="D122" s="25">
        <v>458599</v>
      </c>
      <c r="E122" s="25">
        <v>0</v>
      </c>
      <c r="F122" s="25">
        <f>D122-E122</f>
        <v>458599</v>
      </c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</row>
    <row r="123" spans="1:37" x14ac:dyDescent="0.25">
      <c r="A123" s="17" t="s">
        <v>373</v>
      </c>
      <c r="C123" s="7" t="s">
        <v>375</v>
      </c>
      <c r="D123" s="26">
        <f t="shared" ref="D123:E123" si="34">SUM(D121:D122)</f>
        <v>10045015</v>
      </c>
      <c r="E123" s="26">
        <f t="shared" si="34"/>
        <v>0</v>
      </c>
      <c r="F123" s="26">
        <f>SUM(F121:F122)</f>
        <v>10045015</v>
      </c>
      <c r="G123" s="50">
        <f>VLOOKUP(A123,Dec2023Data!$A$3:$AA$180,8,FALSE)</f>
        <v>27</v>
      </c>
      <c r="H123" s="50">
        <f>VLOOKUP(A123,Dec2023Data!$A$3:$AA$180,9,FALSE)</f>
        <v>0</v>
      </c>
      <c r="I123" s="50">
        <f>VLOOKUP(A123,Dec2023Data!$A$3:$AA$180,10,FALSE)</f>
        <v>27</v>
      </c>
      <c r="J123" s="50">
        <f>VLOOKUP($A$8,Dec2023Data!$A$3:$AA$180,9,FALSE)</f>
        <v>0</v>
      </c>
      <c r="K123" s="50">
        <f>VLOOKUP(A123,Dec2023Data!$A$3:$AA$180,11,FALSE)</f>
        <v>0</v>
      </c>
      <c r="L123" s="50">
        <f>VLOOKUP($A$8,Dec2023Data!$A$3:$AA$180,9,FALSE)</f>
        <v>0</v>
      </c>
      <c r="M123" s="50">
        <f>VLOOKUP(A123,Dec2023Data!$A$3:$AA$180,12,FALSE)</f>
        <v>0</v>
      </c>
      <c r="N123" s="50">
        <f>VLOOKUP(A123,Dec2023Data!$A$3:$AA$180,13,FALSE)</f>
        <v>0</v>
      </c>
      <c r="O123" s="50">
        <f>VLOOKUP($A$8,Dec2023Data!$A$3:$AA$180,9,FALSE)</f>
        <v>0</v>
      </c>
      <c r="P123" s="50">
        <f>VLOOKUP(A123,Dec2023Data!$A$3:$AA$180,14,FALSE)</f>
        <v>0</v>
      </c>
      <c r="Q123" s="50">
        <f>VLOOKUP($A$8,Dec2023Data!$A$3:$AA$180,9,FALSE)</f>
        <v>0</v>
      </c>
      <c r="R123" s="50">
        <f>VLOOKUP(A123,Dec2023Data!$A$3:$AA$180,15,FALSE)</f>
        <v>0</v>
      </c>
      <c r="S123" s="50">
        <f>VLOOKUP($A$8,Dec2023Data!$A$3:$AA$180,9,FALSE)</f>
        <v>0</v>
      </c>
      <c r="T123" s="50">
        <f>VLOOKUP(A123,Dec2023Data!$A$3:$AA$180,16,FALSE)</f>
        <v>0.22600000000000001</v>
      </c>
      <c r="U123" s="50">
        <f>VLOOKUP($A$8,Dec2023Data!$A$3:$AA$180,9,FALSE)</f>
        <v>0</v>
      </c>
      <c r="V123" s="50">
        <f>VLOOKUP(A123,Dec2023Data!$A$3:$AA$180,18,FALSE)</f>
        <v>8.86</v>
      </c>
      <c r="W123" s="50">
        <f>VLOOKUP($A$8,Dec2023Data!$A$3:$AA$180,9,FALSE)</f>
        <v>0</v>
      </c>
      <c r="X123" s="50">
        <f>VLOOKUP(A123,Dec2023Data!$A$3:$AA$180,19,FALSE)</f>
        <v>0</v>
      </c>
      <c r="Y123" s="50">
        <f>VLOOKUP($A$8,Dec2023Data!$A$3:$AA$180,9,FALSE)</f>
        <v>0</v>
      </c>
      <c r="Z123" s="50">
        <f>VLOOKUP(A123,Dec2023Data!$A$3:$AA$180,20,FALSE)</f>
        <v>0</v>
      </c>
      <c r="AA123" s="50">
        <f>VLOOKUP($A$8,Dec2023Data!$A$3:$AA$180,9,FALSE)</f>
        <v>0</v>
      </c>
      <c r="AB123" s="50">
        <f>VLOOKUP(A123,Dec2023Data!$A$3:$AA$180,21,FALSE)</f>
        <v>0</v>
      </c>
      <c r="AC123" s="50">
        <f>VLOOKUP($A$8,Dec2023Data!$A$3:$AA$180,9,FALSE)</f>
        <v>0</v>
      </c>
      <c r="AD123" s="50">
        <f>VLOOKUP(A123,Dec2023Data!$A$3:$AA$180,22,FALSE)</f>
        <v>0</v>
      </c>
      <c r="AE123" s="50">
        <f>VLOOKUP($A$8,Dec2023Data!$A$3:$AA$180,9,FALSE)</f>
        <v>0</v>
      </c>
      <c r="AF123" s="50">
        <f>VLOOKUP(A123,Dec2023Data!$A$3:$AA$180,23,FALSE)</f>
        <v>36.085999999999999</v>
      </c>
      <c r="AG123" s="51"/>
      <c r="AH123" s="51">
        <f>+AF123-R123-V123</f>
        <v>27.225999999999999</v>
      </c>
      <c r="AI123" s="57">
        <f>+AH123/AF123</f>
        <v>0.75447541983040511</v>
      </c>
      <c r="AK123" s="51">
        <f>+N123+P123+R123</f>
        <v>0</v>
      </c>
    </row>
    <row r="124" spans="1:37" x14ac:dyDescent="0.25">
      <c r="C124" s="7"/>
      <c r="D124" s="30"/>
      <c r="E124" s="27"/>
      <c r="F124" s="28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</row>
    <row r="125" spans="1:37" x14ac:dyDescent="0.25">
      <c r="A125" s="5" t="s">
        <v>376</v>
      </c>
      <c r="B125" s="10" t="s">
        <v>65</v>
      </c>
      <c r="C125" s="6" t="s">
        <v>377</v>
      </c>
      <c r="D125" s="25">
        <v>34298535</v>
      </c>
      <c r="E125" s="25">
        <v>0</v>
      </c>
      <c r="F125" s="25">
        <f>D125-E125</f>
        <v>34298535</v>
      </c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</row>
    <row r="126" spans="1:37" x14ac:dyDescent="0.25">
      <c r="A126" s="5" t="s">
        <v>376</v>
      </c>
      <c r="B126" s="10"/>
      <c r="C126" s="7" t="s">
        <v>378</v>
      </c>
      <c r="D126" s="26">
        <f t="shared" ref="D126:E126" si="35">SUM(D125)</f>
        <v>34298535</v>
      </c>
      <c r="E126" s="26">
        <f t="shared" si="35"/>
        <v>0</v>
      </c>
      <c r="F126" s="26">
        <f>SUM(F125)</f>
        <v>34298535</v>
      </c>
      <c r="G126" s="50">
        <f>VLOOKUP(A126,Dec2023Data!$A$3:$AA$180,8,FALSE)</f>
        <v>27</v>
      </c>
      <c r="H126" s="50">
        <f>VLOOKUP(A126,Dec2023Data!$A$3:$AA$180,9,FALSE)</f>
        <v>5.2119999999999997</v>
      </c>
      <c r="I126" s="50">
        <f>VLOOKUP(A126,Dec2023Data!$A$3:$AA$180,10,FALSE)</f>
        <v>21.788</v>
      </c>
      <c r="J126" s="50">
        <f>VLOOKUP($A$8,Dec2023Data!$A$3:$AA$180,9,FALSE)</f>
        <v>0</v>
      </c>
      <c r="K126" s="50">
        <f>VLOOKUP(A126,Dec2023Data!$A$3:$AA$180,11,FALSE)</f>
        <v>0</v>
      </c>
      <c r="L126" s="50">
        <f>VLOOKUP($A$8,Dec2023Data!$A$3:$AA$180,9,FALSE)</f>
        <v>0</v>
      </c>
      <c r="M126" s="50">
        <f>VLOOKUP(A126,Dec2023Data!$A$3:$AA$180,12,FALSE)</f>
        <v>0</v>
      </c>
      <c r="N126" s="50">
        <f>VLOOKUP(A126,Dec2023Data!$A$3:$AA$180,13,FALSE)</f>
        <v>0</v>
      </c>
      <c r="O126" s="50">
        <f>VLOOKUP($A$8,Dec2023Data!$A$3:$AA$180,9,FALSE)</f>
        <v>0</v>
      </c>
      <c r="P126" s="50">
        <f>VLOOKUP(A126,Dec2023Data!$A$3:$AA$180,14,FALSE)</f>
        <v>0</v>
      </c>
      <c r="Q126" s="50">
        <f>VLOOKUP($A$8,Dec2023Data!$A$3:$AA$180,9,FALSE)</f>
        <v>0</v>
      </c>
      <c r="R126" s="50">
        <f>VLOOKUP(A126,Dec2023Data!$A$3:$AA$180,15,FALSE)</f>
        <v>0</v>
      </c>
      <c r="S126" s="50">
        <f>VLOOKUP($A$8,Dec2023Data!$A$3:$AA$180,9,FALSE)</f>
        <v>0</v>
      </c>
      <c r="T126" s="50">
        <f>VLOOKUP(A126,Dec2023Data!$A$3:$AA$180,16,FALSE)</f>
        <v>0.16</v>
      </c>
      <c r="U126" s="50">
        <f>VLOOKUP($A$8,Dec2023Data!$A$3:$AA$180,9,FALSE)</f>
        <v>0</v>
      </c>
      <c r="V126" s="50">
        <f>VLOOKUP(A126,Dec2023Data!$A$3:$AA$180,18,FALSE)</f>
        <v>11.954000000000001</v>
      </c>
      <c r="W126" s="50">
        <f>VLOOKUP($A$8,Dec2023Data!$A$3:$AA$180,9,FALSE)</f>
        <v>0</v>
      </c>
      <c r="X126" s="50">
        <f>VLOOKUP(A126,Dec2023Data!$A$3:$AA$180,19,FALSE)</f>
        <v>0</v>
      </c>
      <c r="Y126" s="50">
        <f>VLOOKUP($A$8,Dec2023Data!$A$3:$AA$180,9,FALSE)</f>
        <v>0</v>
      </c>
      <c r="Z126" s="50">
        <f>VLOOKUP(A126,Dec2023Data!$A$3:$AA$180,20,FALSE)</f>
        <v>0</v>
      </c>
      <c r="AA126" s="50">
        <f>VLOOKUP($A$8,Dec2023Data!$A$3:$AA$180,9,FALSE)</f>
        <v>0</v>
      </c>
      <c r="AB126" s="50">
        <f>VLOOKUP(A126,Dec2023Data!$A$3:$AA$180,21,FALSE)</f>
        <v>0</v>
      </c>
      <c r="AC126" s="50">
        <f>VLOOKUP($A$8,Dec2023Data!$A$3:$AA$180,9,FALSE)</f>
        <v>0</v>
      </c>
      <c r="AD126" s="50">
        <f>VLOOKUP(A126,Dec2023Data!$A$3:$AA$180,22,FALSE)</f>
        <v>0</v>
      </c>
      <c r="AE126" s="50">
        <f>VLOOKUP($A$8,Dec2023Data!$A$3:$AA$180,9,FALSE)</f>
        <v>0</v>
      </c>
      <c r="AF126" s="50">
        <f>VLOOKUP(A126,Dec2023Data!$A$3:$AA$180,23,FALSE)</f>
        <v>33.902000000000001</v>
      </c>
      <c r="AG126" s="51"/>
      <c r="AH126" s="51">
        <f>+AF126-R126-V126</f>
        <v>21.948</v>
      </c>
      <c r="AI126" s="57">
        <f>+AH126/AF126</f>
        <v>0.64739543389770515</v>
      </c>
      <c r="AK126" s="51">
        <f>+N126+P126+R126</f>
        <v>0</v>
      </c>
    </row>
    <row r="127" spans="1:37" x14ac:dyDescent="0.25">
      <c r="B127" s="10"/>
      <c r="C127" s="7"/>
      <c r="D127" s="30"/>
      <c r="E127" s="27"/>
      <c r="F127" s="28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</row>
    <row r="128" spans="1:37" x14ac:dyDescent="0.25">
      <c r="A128" s="17" t="s">
        <v>379</v>
      </c>
      <c r="B128" s="10" t="s">
        <v>69</v>
      </c>
      <c r="C128" s="18" t="s">
        <v>380</v>
      </c>
      <c r="D128" s="25">
        <v>66962002</v>
      </c>
      <c r="E128" s="25">
        <v>0</v>
      </c>
      <c r="F128" s="25">
        <f>D128-E128</f>
        <v>66962002</v>
      </c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</row>
    <row r="129" spans="1:37" x14ac:dyDescent="0.25">
      <c r="A129" s="17" t="s">
        <v>379</v>
      </c>
      <c r="B129" s="10"/>
      <c r="C129" s="7" t="s">
        <v>381</v>
      </c>
      <c r="D129" s="26">
        <f t="shared" ref="D129:E129" si="36">SUM(D128)</f>
        <v>66962002</v>
      </c>
      <c r="E129" s="26">
        <f t="shared" si="36"/>
        <v>0</v>
      </c>
      <c r="F129" s="26">
        <f>SUM(F128)</f>
        <v>66962002</v>
      </c>
      <c r="G129" s="50">
        <f>VLOOKUP(A129,Dec2023Data!$A$3:$AA$180,8,FALSE)</f>
        <v>27</v>
      </c>
      <c r="H129" s="50">
        <f>VLOOKUP(A129,Dec2023Data!$A$3:$AA$180,9,FALSE)</f>
        <v>7.72</v>
      </c>
      <c r="I129" s="50">
        <f>VLOOKUP(A129,Dec2023Data!$A$3:$AA$180,10,FALSE)</f>
        <v>19.28</v>
      </c>
      <c r="J129" s="50">
        <f>VLOOKUP($A$8,Dec2023Data!$A$3:$AA$180,9,FALSE)</f>
        <v>0</v>
      </c>
      <c r="K129" s="50">
        <f>VLOOKUP(A129,Dec2023Data!$A$3:$AA$180,11,FALSE)</f>
        <v>0</v>
      </c>
      <c r="L129" s="50">
        <f>VLOOKUP($A$8,Dec2023Data!$A$3:$AA$180,9,FALSE)</f>
        <v>0</v>
      </c>
      <c r="M129" s="50">
        <f>VLOOKUP(A129,Dec2023Data!$A$3:$AA$180,12,FALSE)</f>
        <v>0</v>
      </c>
      <c r="N129" s="50">
        <f>VLOOKUP(A129,Dec2023Data!$A$3:$AA$180,13,FALSE)</f>
        <v>0</v>
      </c>
      <c r="O129" s="50">
        <f>VLOOKUP($A$8,Dec2023Data!$A$3:$AA$180,9,FALSE)</f>
        <v>0</v>
      </c>
      <c r="P129" s="50">
        <f>VLOOKUP(A129,Dec2023Data!$A$3:$AA$180,14,FALSE)</f>
        <v>0</v>
      </c>
      <c r="Q129" s="50">
        <f>VLOOKUP($A$8,Dec2023Data!$A$3:$AA$180,9,FALSE)</f>
        <v>0</v>
      </c>
      <c r="R129" s="50">
        <f>VLOOKUP(A129,Dec2023Data!$A$3:$AA$180,15,FALSE)</f>
        <v>0</v>
      </c>
      <c r="S129" s="50">
        <f>VLOOKUP($A$8,Dec2023Data!$A$3:$AA$180,9,FALSE)</f>
        <v>0</v>
      </c>
      <c r="T129" s="50">
        <f>VLOOKUP(A129,Dec2023Data!$A$3:$AA$180,16,FALSE)</f>
        <v>0.25700000000000001</v>
      </c>
      <c r="U129" s="50">
        <f>VLOOKUP($A$8,Dec2023Data!$A$3:$AA$180,9,FALSE)</f>
        <v>0</v>
      </c>
      <c r="V129" s="50">
        <f>VLOOKUP(A129,Dec2023Data!$A$3:$AA$180,18,FALSE)</f>
        <v>6.9560000000000004</v>
      </c>
      <c r="W129" s="50">
        <f>VLOOKUP($A$8,Dec2023Data!$A$3:$AA$180,9,FALSE)</f>
        <v>0</v>
      </c>
      <c r="X129" s="50">
        <f>VLOOKUP(A129,Dec2023Data!$A$3:$AA$180,19,FALSE)</f>
        <v>0</v>
      </c>
      <c r="Y129" s="50">
        <f>VLOOKUP($A$8,Dec2023Data!$A$3:$AA$180,9,FALSE)</f>
        <v>0</v>
      </c>
      <c r="Z129" s="50">
        <f>VLOOKUP(A129,Dec2023Data!$A$3:$AA$180,20,FALSE)</f>
        <v>0</v>
      </c>
      <c r="AA129" s="50">
        <f>VLOOKUP($A$8,Dec2023Data!$A$3:$AA$180,9,FALSE)</f>
        <v>0</v>
      </c>
      <c r="AB129" s="50">
        <f>VLOOKUP(A129,Dec2023Data!$A$3:$AA$180,21,FALSE)</f>
        <v>0</v>
      </c>
      <c r="AC129" s="50">
        <f>VLOOKUP($A$8,Dec2023Data!$A$3:$AA$180,9,FALSE)</f>
        <v>0</v>
      </c>
      <c r="AD129" s="50">
        <f>VLOOKUP(A129,Dec2023Data!$A$3:$AA$180,22,FALSE)</f>
        <v>0</v>
      </c>
      <c r="AE129" s="50">
        <f>VLOOKUP($A$8,Dec2023Data!$A$3:$AA$180,9,FALSE)</f>
        <v>0</v>
      </c>
      <c r="AF129" s="50">
        <f>VLOOKUP(A129,Dec2023Data!$A$3:$AA$180,23,FALSE)</f>
        <v>26.492999999999999</v>
      </c>
      <c r="AG129" s="51"/>
      <c r="AH129" s="51">
        <f>+AF129-R129-V129</f>
        <v>19.536999999999999</v>
      </c>
      <c r="AI129" s="57">
        <f>+AH129/AF129</f>
        <v>0.73744007851130489</v>
      </c>
      <c r="AK129" s="51">
        <f>+N129+P129+R129</f>
        <v>0</v>
      </c>
    </row>
    <row r="130" spans="1:37" x14ac:dyDescent="0.25">
      <c r="B130" s="10"/>
      <c r="D130" s="30"/>
      <c r="E130" s="27"/>
      <c r="F130" s="28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</row>
    <row r="131" spans="1:37" x14ac:dyDescent="0.25">
      <c r="A131" s="5" t="s">
        <v>382</v>
      </c>
      <c r="B131" s="10" t="s">
        <v>69</v>
      </c>
      <c r="C131" s="6" t="s">
        <v>383</v>
      </c>
      <c r="D131" s="25">
        <v>89325595</v>
      </c>
      <c r="E131" s="25">
        <v>0</v>
      </c>
      <c r="F131" s="25">
        <f>D131-E131</f>
        <v>89325595</v>
      </c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</row>
    <row r="132" spans="1:37" x14ac:dyDescent="0.25">
      <c r="A132" s="5" t="s">
        <v>382</v>
      </c>
      <c r="C132" s="7" t="s">
        <v>384</v>
      </c>
      <c r="D132" s="26">
        <f t="shared" ref="D132:E132" si="37">SUM(D131)</f>
        <v>89325595</v>
      </c>
      <c r="E132" s="26">
        <f t="shared" si="37"/>
        <v>0</v>
      </c>
      <c r="F132" s="26">
        <f>SUM(F131)</f>
        <v>89325595</v>
      </c>
      <c r="G132" s="50">
        <f>VLOOKUP(A132,Dec2023Data!$A$3:$AA$180,8,FALSE)</f>
        <v>27</v>
      </c>
      <c r="H132" s="50">
        <f>VLOOKUP(A132,Dec2023Data!$A$3:$AA$180,9,FALSE)</f>
        <v>0</v>
      </c>
      <c r="I132" s="50">
        <f>VLOOKUP(A132,Dec2023Data!$A$3:$AA$180,10,FALSE)</f>
        <v>27</v>
      </c>
      <c r="J132" s="50">
        <f>VLOOKUP($A$8,Dec2023Data!$A$3:$AA$180,9,FALSE)</f>
        <v>0</v>
      </c>
      <c r="K132" s="50">
        <f>VLOOKUP(A132,Dec2023Data!$A$3:$AA$180,11,FALSE)</f>
        <v>0</v>
      </c>
      <c r="L132" s="50">
        <f>VLOOKUP($A$8,Dec2023Data!$A$3:$AA$180,9,FALSE)</f>
        <v>0</v>
      </c>
      <c r="M132" s="50">
        <f>VLOOKUP(A132,Dec2023Data!$A$3:$AA$180,12,FALSE)</f>
        <v>0</v>
      </c>
      <c r="N132" s="50">
        <f>VLOOKUP(A132,Dec2023Data!$A$3:$AA$180,13,FALSE)</f>
        <v>0</v>
      </c>
      <c r="O132" s="50">
        <f>VLOOKUP($A$8,Dec2023Data!$A$3:$AA$180,9,FALSE)</f>
        <v>0</v>
      </c>
      <c r="P132" s="50">
        <f>VLOOKUP(A132,Dec2023Data!$A$3:$AA$180,14,FALSE)</f>
        <v>0</v>
      </c>
      <c r="Q132" s="50">
        <f>VLOOKUP($A$8,Dec2023Data!$A$3:$AA$180,9,FALSE)</f>
        <v>0</v>
      </c>
      <c r="R132" s="50">
        <f>VLOOKUP(A132,Dec2023Data!$A$3:$AA$180,15,FALSE)</f>
        <v>5.0999999999999996</v>
      </c>
      <c r="S132" s="50">
        <f>VLOOKUP($A$8,Dec2023Data!$A$3:$AA$180,9,FALSE)</f>
        <v>0</v>
      </c>
      <c r="T132" s="50">
        <f>VLOOKUP(A132,Dec2023Data!$A$3:$AA$180,16,FALSE)</f>
        <v>0.66</v>
      </c>
      <c r="U132" s="50">
        <f>VLOOKUP($A$8,Dec2023Data!$A$3:$AA$180,9,FALSE)</f>
        <v>0</v>
      </c>
      <c r="V132" s="50">
        <f>VLOOKUP(A132,Dec2023Data!$A$3:$AA$180,18,FALSE)</f>
        <v>11.475</v>
      </c>
      <c r="W132" s="50">
        <f>VLOOKUP($A$8,Dec2023Data!$A$3:$AA$180,9,FALSE)</f>
        <v>0</v>
      </c>
      <c r="X132" s="50">
        <f>VLOOKUP(A132,Dec2023Data!$A$3:$AA$180,19,FALSE)</f>
        <v>0</v>
      </c>
      <c r="Y132" s="50">
        <f>VLOOKUP($A$8,Dec2023Data!$A$3:$AA$180,9,FALSE)</f>
        <v>0</v>
      </c>
      <c r="Z132" s="50">
        <f>VLOOKUP(A132,Dec2023Data!$A$3:$AA$180,20,FALSE)</f>
        <v>0</v>
      </c>
      <c r="AA132" s="50">
        <f>VLOOKUP($A$8,Dec2023Data!$A$3:$AA$180,9,FALSE)</f>
        <v>0</v>
      </c>
      <c r="AB132" s="50">
        <f>VLOOKUP(A132,Dec2023Data!$A$3:$AA$180,21,FALSE)</f>
        <v>0</v>
      </c>
      <c r="AC132" s="50">
        <f>VLOOKUP($A$8,Dec2023Data!$A$3:$AA$180,9,FALSE)</f>
        <v>0</v>
      </c>
      <c r="AD132" s="50">
        <f>VLOOKUP(A132,Dec2023Data!$A$3:$AA$180,22,FALSE)</f>
        <v>0</v>
      </c>
      <c r="AE132" s="50">
        <f>VLOOKUP($A$8,Dec2023Data!$A$3:$AA$180,9,FALSE)</f>
        <v>0</v>
      </c>
      <c r="AF132" s="50">
        <f>VLOOKUP(A132,Dec2023Data!$A$3:$AA$180,23,FALSE)</f>
        <v>44.234999999999999</v>
      </c>
      <c r="AG132" s="51"/>
      <c r="AH132" s="51">
        <f>+AF132-R132-V132</f>
        <v>27.659999999999997</v>
      </c>
      <c r="AI132" s="57">
        <f>+AH132/AF132</f>
        <v>0.62529671074940651</v>
      </c>
      <c r="AK132" s="51">
        <f>+N132+P132+R132</f>
        <v>5.0999999999999996</v>
      </c>
    </row>
    <row r="133" spans="1:37" x14ac:dyDescent="0.25">
      <c r="C133" s="7"/>
      <c r="D133" s="30"/>
      <c r="E133" s="27"/>
      <c r="F133" s="28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</row>
    <row r="134" spans="1:37" x14ac:dyDescent="0.25">
      <c r="A134" s="5" t="s">
        <v>385</v>
      </c>
      <c r="B134" s="10" t="s">
        <v>72</v>
      </c>
      <c r="C134" s="6" t="s">
        <v>386</v>
      </c>
      <c r="D134" s="25">
        <v>56469658</v>
      </c>
      <c r="E134" s="25">
        <v>0</v>
      </c>
      <c r="F134" s="25">
        <f>D134-E134</f>
        <v>56469658</v>
      </c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</row>
    <row r="135" spans="1:37" x14ac:dyDescent="0.25">
      <c r="A135" s="5" t="s">
        <v>385</v>
      </c>
      <c r="B135" s="10" t="s">
        <v>158</v>
      </c>
      <c r="C135" s="6" t="s">
        <v>386</v>
      </c>
      <c r="D135" s="25">
        <v>1177030</v>
      </c>
      <c r="E135" s="25">
        <v>0</v>
      </c>
      <c r="F135" s="25">
        <f>D135-E135</f>
        <v>1177030</v>
      </c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</row>
    <row r="136" spans="1:37" x14ac:dyDescent="0.25">
      <c r="A136" s="5" t="s">
        <v>385</v>
      </c>
      <c r="C136" s="7" t="s">
        <v>387</v>
      </c>
      <c r="D136" s="26">
        <f t="shared" ref="D136:E136" si="38">SUM(D134:D135)</f>
        <v>57646688</v>
      </c>
      <c r="E136" s="26">
        <f t="shared" si="38"/>
        <v>0</v>
      </c>
      <c r="F136" s="26">
        <f>SUM(F134:F135)</f>
        <v>57646688</v>
      </c>
      <c r="G136" s="50">
        <f>VLOOKUP(A136,Dec2023Data!$A$3:$AA$180,8,FALSE)</f>
        <v>27</v>
      </c>
      <c r="H136" s="50">
        <f>VLOOKUP(A136,Dec2023Data!$A$3:$AA$180,9,FALSE)</f>
        <v>7.5510000000000002</v>
      </c>
      <c r="I136" s="50">
        <f>VLOOKUP(A136,Dec2023Data!$A$3:$AA$180,10,FALSE)</f>
        <v>19.449000000000002</v>
      </c>
      <c r="J136" s="50">
        <f>VLOOKUP($A$8,Dec2023Data!$A$3:$AA$180,9,FALSE)</f>
        <v>0</v>
      </c>
      <c r="K136" s="50">
        <f>VLOOKUP(A136,Dec2023Data!$A$3:$AA$180,11,FALSE)</f>
        <v>0</v>
      </c>
      <c r="L136" s="50">
        <f>VLOOKUP($A$8,Dec2023Data!$A$3:$AA$180,9,FALSE)</f>
        <v>0</v>
      </c>
      <c r="M136" s="50">
        <f>VLOOKUP(A136,Dec2023Data!$A$3:$AA$180,12,FALSE)</f>
        <v>0</v>
      </c>
      <c r="N136" s="50">
        <f>VLOOKUP(A136,Dec2023Data!$A$3:$AA$180,13,FALSE)</f>
        <v>0</v>
      </c>
      <c r="O136" s="50">
        <f>VLOOKUP($A$8,Dec2023Data!$A$3:$AA$180,9,FALSE)</f>
        <v>0</v>
      </c>
      <c r="P136" s="50">
        <f>VLOOKUP(A136,Dec2023Data!$A$3:$AA$180,14,FALSE)</f>
        <v>0</v>
      </c>
      <c r="Q136" s="50">
        <f>VLOOKUP($A$8,Dec2023Data!$A$3:$AA$180,9,FALSE)</f>
        <v>0</v>
      </c>
      <c r="R136" s="50">
        <f>VLOOKUP(A136,Dec2023Data!$A$3:$AA$180,15,FALSE)</f>
        <v>6</v>
      </c>
      <c r="S136" s="50">
        <f>VLOOKUP($A$8,Dec2023Data!$A$3:$AA$180,9,FALSE)</f>
        <v>0</v>
      </c>
      <c r="T136" s="50">
        <f>VLOOKUP(A136,Dec2023Data!$A$3:$AA$180,16,FALSE)</f>
        <v>0</v>
      </c>
      <c r="U136" s="50">
        <f>VLOOKUP($A$8,Dec2023Data!$A$3:$AA$180,9,FALSE)</f>
        <v>0</v>
      </c>
      <c r="V136" s="50">
        <f>VLOOKUP(A136,Dec2023Data!$A$3:$AA$180,18,FALSE)</f>
        <v>0</v>
      </c>
      <c r="W136" s="50">
        <f>VLOOKUP($A$8,Dec2023Data!$A$3:$AA$180,9,FALSE)</f>
        <v>0</v>
      </c>
      <c r="X136" s="50">
        <f>VLOOKUP(A136,Dec2023Data!$A$3:$AA$180,19,FALSE)</f>
        <v>0</v>
      </c>
      <c r="Y136" s="50">
        <f>VLOOKUP($A$8,Dec2023Data!$A$3:$AA$180,9,FALSE)</f>
        <v>0</v>
      </c>
      <c r="Z136" s="50">
        <f>VLOOKUP(A136,Dec2023Data!$A$3:$AA$180,20,FALSE)</f>
        <v>0</v>
      </c>
      <c r="AA136" s="50">
        <f>VLOOKUP($A$8,Dec2023Data!$A$3:$AA$180,9,FALSE)</f>
        <v>0</v>
      </c>
      <c r="AB136" s="50">
        <f>VLOOKUP(A136,Dec2023Data!$A$3:$AA$180,21,FALSE)</f>
        <v>0</v>
      </c>
      <c r="AC136" s="50">
        <f>VLOOKUP($A$8,Dec2023Data!$A$3:$AA$180,9,FALSE)</f>
        <v>0</v>
      </c>
      <c r="AD136" s="50">
        <f>VLOOKUP(A136,Dec2023Data!$A$3:$AA$180,22,FALSE)</f>
        <v>0</v>
      </c>
      <c r="AE136" s="50">
        <f>VLOOKUP($A$8,Dec2023Data!$A$3:$AA$180,9,FALSE)</f>
        <v>0</v>
      </c>
      <c r="AF136" s="50">
        <f>VLOOKUP(A136,Dec2023Data!$A$3:$AA$180,23,FALSE)</f>
        <v>25.449000000000002</v>
      </c>
      <c r="AG136" s="51"/>
      <c r="AH136" s="51">
        <f>+AF136-R136-V136</f>
        <v>19.449000000000002</v>
      </c>
      <c r="AI136" s="57">
        <f>+AH136/AF136</f>
        <v>0.76423435105505133</v>
      </c>
      <c r="AK136" s="51">
        <f>+N136+P136+R136</f>
        <v>6</v>
      </c>
    </row>
    <row r="137" spans="1:37" x14ac:dyDescent="0.25">
      <c r="C137" s="7"/>
      <c r="D137" s="30"/>
      <c r="E137" s="27"/>
      <c r="F137" s="28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</row>
    <row r="138" spans="1:37" x14ac:dyDescent="0.25">
      <c r="A138" s="17" t="s">
        <v>388</v>
      </c>
      <c r="B138" s="10" t="s">
        <v>74</v>
      </c>
      <c r="C138" s="20" t="s">
        <v>389</v>
      </c>
      <c r="D138" s="25">
        <v>149275444</v>
      </c>
      <c r="E138" s="25">
        <v>0</v>
      </c>
      <c r="F138" s="25">
        <f>D138-E138</f>
        <v>149275444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</row>
    <row r="139" spans="1:37" x14ac:dyDescent="0.25">
      <c r="A139" s="17" t="s">
        <v>388</v>
      </c>
      <c r="B139" s="10"/>
      <c r="C139" s="7" t="s">
        <v>390</v>
      </c>
      <c r="D139" s="26">
        <f t="shared" ref="D139:E139" si="39">SUM(D138)</f>
        <v>149275444</v>
      </c>
      <c r="E139" s="26">
        <f t="shared" si="39"/>
        <v>0</v>
      </c>
      <c r="F139" s="26">
        <f>SUM(F138)</f>
        <v>149275444</v>
      </c>
      <c r="G139" s="50">
        <f>VLOOKUP(A139,Dec2023Data!$A$3:$AA$180,8,FALSE)</f>
        <v>27</v>
      </c>
      <c r="H139" s="50">
        <f>VLOOKUP(A139,Dec2023Data!$A$3:$AA$180,9,FALSE)</f>
        <v>1.097</v>
      </c>
      <c r="I139" s="50">
        <f>VLOOKUP(A139,Dec2023Data!$A$3:$AA$180,10,FALSE)</f>
        <v>25.902999999999999</v>
      </c>
      <c r="J139" s="50">
        <f>VLOOKUP($A$8,Dec2023Data!$A$3:$AA$180,9,FALSE)</f>
        <v>0</v>
      </c>
      <c r="K139" s="50">
        <f>VLOOKUP(A139,Dec2023Data!$A$3:$AA$180,11,FALSE)</f>
        <v>0</v>
      </c>
      <c r="L139" s="50">
        <f>VLOOKUP($A$8,Dec2023Data!$A$3:$AA$180,9,FALSE)</f>
        <v>0</v>
      </c>
      <c r="M139" s="50">
        <f>VLOOKUP(A139,Dec2023Data!$A$3:$AA$180,12,FALSE)</f>
        <v>0</v>
      </c>
      <c r="N139" s="50">
        <f>VLOOKUP(A139,Dec2023Data!$A$3:$AA$180,13,FALSE)</f>
        <v>0</v>
      </c>
      <c r="O139" s="50">
        <f>VLOOKUP($A$8,Dec2023Data!$A$3:$AA$180,9,FALSE)</f>
        <v>0</v>
      </c>
      <c r="P139" s="50">
        <f>VLOOKUP(A139,Dec2023Data!$A$3:$AA$180,14,FALSE)</f>
        <v>0</v>
      </c>
      <c r="Q139" s="50">
        <f>VLOOKUP($A$8,Dec2023Data!$A$3:$AA$180,9,FALSE)</f>
        <v>0</v>
      </c>
      <c r="R139" s="50">
        <f>VLOOKUP(A139,Dec2023Data!$A$3:$AA$180,15,FALSE)</f>
        <v>0</v>
      </c>
      <c r="S139" s="50">
        <f>VLOOKUP($A$8,Dec2023Data!$A$3:$AA$180,9,FALSE)</f>
        <v>0</v>
      </c>
      <c r="T139" s="50">
        <f>VLOOKUP(A139,Dec2023Data!$A$3:$AA$180,16,FALSE)</f>
        <v>1E-3</v>
      </c>
      <c r="U139" s="50">
        <f>VLOOKUP($A$8,Dec2023Data!$A$3:$AA$180,9,FALSE)</f>
        <v>0</v>
      </c>
      <c r="V139" s="50">
        <f>VLOOKUP(A139,Dec2023Data!$A$3:$AA$180,18,FALSE)</f>
        <v>2.0099999999999998</v>
      </c>
      <c r="W139" s="50">
        <f>VLOOKUP($A$8,Dec2023Data!$A$3:$AA$180,9,FALSE)</f>
        <v>0</v>
      </c>
      <c r="X139" s="50">
        <f>VLOOKUP(A139,Dec2023Data!$A$3:$AA$180,19,FALSE)</f>
        <v>0</v>
      </c>
      <c r="Y139" s="50">
        <f>VLOOKUP($A$8,Dec2023Data!$A$3:$AA$180,9,FALSE)</f>
        <v>0</v>
      </c>
      <c r="Z139" s="50">
        <f>VLOOKUP(A139,Dec2023Data!$A$3:$AA$180,20,FALSE)</f>
        <v>0</v>
      </c>
      <c r="AA139" s="50">
        <f>VLOOKUP($A$8,Dec2023Data!$A$3:$AA$180,9,FALSE)</f>
        <v>0</v>
      </c>
      <c r="AB139" s="50">
        <f>VLOOKUP(A139,Dec2023Data!$A$3:$AA$180,21,FALSE)</f>
        <v>0</v>
      </c>
      <c r="AC139" s="50">
        <f>VLOOKUP($A$8,Dec2023Data!$A$3:$AA$180,9,FALSE)</f>
        <v>0</v>
      </c>
      <c r="AD139" s="50">
        <f>VLOOKUP(A139,Dec2023Data!$A$3:$AA$180,22,FALSE)</f>
        <v>0</v>
      </c>
      <c r="AE139" s="50">
        <f>VLOOKUP($A$8,Dec2023Data!$A$3:$AA$180,9,FALSE)</f>
        <v>0</v>
      </c>
      <c r="AF139" s="50">
        <f>VLOOKUP(A139,Dec2023Data!$A$3:$AA$180,23,FALSE)</f>
        <v>27.914000000000001</v>
      </c>
      <c r="AG139" s="51"/>
      <c r="AH139" s="51">
        <f>+AF139-R139-V139</f>
        <v>25.904000000000003</v>
      </c>
      <c r="AI139" s="57">
        <f>+AH139/AF139</f>
        <v>0.9279931217310311</v>
      </c>
      <c r="AK139" s="51">
        <f>+N139+P139+R139</f>
        <v>0</v>
      </c>
    </row>
    <row r="140" spans="1:37" x14ac:dyDescent="0.25">
      <c r="B140" s="10"/>
      <c r="C140" s="7"/>
      <c r="D140" s="30"/>
      <c r="E140" s="27"/>
      <c r="F140" s="28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</row>
    <row r="141" spans="1:37" x14ac:dyDescent="0.25">
      <c r="A141" s="5" t="s">
        <v>391</v>
      </c>
      <c r="B141" s="10" t="s">
        <v>76</v>
      </c>
      <c r="C141" s="6" t="s">
        <v>392</v>
      </c>
      <c r="D141" s="25">
        <v>431744060</v>
      </c>
      <c r="E141" s="25">
        <v>655768</v>
      </c>
      <c r="F141" s="25">
        <f>D141-E141</f>
        <v>431088292</v>
      </c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</row>
    <row r="142" spans="1:37" x14ac:dyDescent="0.25">
      <c r="A142" s="5" t="s">
        <v>391</v>
      </c>
      <c r="B142" s="10" t="s">
        <v>121</v>
      </c>
      <c r="C142" s="6" t="s">
        <v>392</v>
      </c>
      <c r="D142" s="25">
        <v>68263490</v>
      </c>
      <c r="E142" s="25">
        <v>0</v>
      </c>
      <c r="F142" s="25">
        <f>D142-E142</f>
        <v>68263490</v>
      </c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</row>
    <row r="143" spans="1:37" x14ac:dyDescent="0.25">
      <c r="A143" s="5" t="s">
        <v>391</v>
      </c>
      <c r="B143" s="10" t="s">
        <v>179</v>
      </c>
      <c r="C143" s="6" t="s">
        <v>392</v>
      </c>
      <c r="D143" s="25">
        <v>6422990</v>
      </c>
      <c r="E143" s="25">
        <v>0</v>
      </c>
      <c r="F143" s="25">
        <f>D143-E143</f>
        <v>6422990</v>
      </c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</row>
    <row r="144" spans="1:37" x14ac:dyDescent="0.25">
      <c r="A144" s="5" t="s">
        <v>391</v>
      </c>
      <c r="B144" s="10" t="s">
        <v>167</v>
      </c>
      <c r="C144" s="6" t="s">
        <v>392</v>
      </c>
      <c r="D144" s="29">
        <v>157410</v>
      </c>
      <c r="E144" s="29">
        <v>0</v>
      </c>
      <c r="F144" s="29">
        <f>D144-E144</f>
        <v>157410</v>
      </c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</row>
    <row r="145" spans="1:37" x14ac:dyDescent="0.25">
      <c r="A145" s="5" t="s">
        <v>391</v>
      </c>
      <c r="C145" s="7" t="s">
        <v>393</v>
      </c>
      <c r="D145" s="26">
        <f>SUM(D141:D144)</f>
        <v>506587950</v>
      </c>
      <c r="E145" s="26">
        <f t="shared" ref="E145:F145" si="40">SUM(E141:E144)</f>
        <v>655768</v>
      </c>
      <c r="F145" s="26">
        <f t="shared" si="40"/>
        <v>505932182</v>
      </c>
      <c r="G145" s="50">
        <f>VLOOKUP(A145,Dec2023Data!$A$3:$AA$180,8,FALSE)</f>
        <v>27</v>
      </c>
      <c r="H145" s="50">
        <f>VLOOKUP(A145,Dec2023Data!$A$3:$AA$180,9,FALSE)</f>
        <v>1.3440000000000001</v>
      </c>
      <c r="I145" s="50">
        <f>VLOOKUP(A145,Dec2023Data!$A$3:$AA$180,10,FALSE)</f>
        <v>25.655999999999999</v>
      </c>
      <c r="J145" s="50">
        <f>VLOOKUP($A$8,Dec2023Data!$A$3:$AA$180,9,FALSE)</f>
        <v>0</v>
      </c>
      <c r="K145" s="50">
        <f>VLOOKUP(A145,Dec2023Data!$A$3:$AA$180,11,FALSE)</f>
        <v>0</v>
      </c>
      <c r="L145" s="50">
        <f>VLOOKUP($A$8,Dec2023Data!$A$3:$AA$180,9,FALSE)</f>
        <v>0</v>
      </c>
      <c r="M145" s="50">
        <f>VLOOKUP(A145,Dec2023Data!$A$3:$AA$180,12,FALSE)</f>
        <v>0</v>
      </c>
      <c r="N145" s="50">
        <f>VLOOKUP(A145,Dec2023Data!$A$3:$AA$180,13,FALSE)</f>
        <v>0</v>
      </c>
      <c r="O145" s="50">
        <f>VLOOKUP($A$8,Dec2023Data!$A$3:$AA$180,9,FALSE)</f>
        <v>0</v>
      </c>
      <c r="P145" s="50">
        <f>VLOOKUP(A145,Dec2023Data!$A$3:$AA$180,14,FALSE)</f>
        <v>0</v>
      </c>
      <c r="Q145" s="50">
        <f>VLOOKUP($A$8,Dec2023Data!$A$3:$AA$180,9,FALSE)</f>
        <v>0</v>
      </c>
      <c r="R145" s="50">
        <f>VLOOKUP(A145,Dec2023Data!$A$3:$AA$180,15,FALSE)</f>
        <v>0</v>
      </c>
      <c r="S145" s="50">
        <f>VLOOKUP($A$8,Dec2023Data!$A$3:$AA$180,9,FALSE)</f>
        <v>0</v>
      </c>
      <c r="T145" s="50">
        <f>VLOOKUP(A145,Dec2023Data!$A$3:$AA$180,16,FALSE)</f>
        <v>3.5999999999999997E-2</v>
      </c>
      <c r="U145" s="50">
        <f>VLOOKUP($A$8,Dec2023Data!$A$3:$AA$180,9,FALSE)</f>
        <v>0</v>
      </c>
      <c r="V145" s="50">
        <f>VLOOKUP(A145,Dec2023Data!$A$3:$AA$180,18,FALSE)</f>
        <v>3.9239999999999999</v>
      </c>
      <c r="W145" s="50">
        <f>VLOOKUP($A$8,Dec2023Data!$A$3:$AA$180,9,FALSE)</f>
        <v>0</v>
      </c>
      <c r="X145" s="50">
        <f>VLOOKUP(A145,Dec2023Data!$A$3:$AA$180,19,FALSE)</f>
        <v>0</v>
      </c>
      <c r="Y145" s="50">
        <f>VLOOKUP($A$8,Dec2023Data!$A$3:$AA$180,9,FALSE)</f>
        <v>0</v>
      </c>
      <c r="Z145" s="50">
        <f>VLOOKUP(A145,Dec2023Data!$A$3:$AA$180,20,FALSE)</f>
        <v>0</v>
      </c>
      <c r="AA145" s="50">
        <f>VLOOKUP($A$8,Dec2023Data!$A$3:$AA$180,9,FALSE)</f>
        <v>0</v>
      </c>
      <c r="AB145" s="50">
        <f>VLOOKUP(A145,Dec2023Data!$A$3:$AA$180,21,FALSE)</f>
        <v>0</v>
      </c>
      <c r="AC145" s="50">
        <f>VLOOKUP($A$8,Dec2023Data!$A$3:$AA$180,9,FALSE)</f>
        <v>0</v>
      </c>
      <c r="AD145" s="50">
        <f>VLOOKUP(A145,Dec2023Data!$A$3:$AA$180,22,FALSE)</f>
        <v>0</v>
      </c>
      <c r="AE145" s="50">
        <f>VLOOKUP($A$8,Dec2023Data!$A$3:$AA$180,9,FALSE)</f>
        <v>0</v>
      </c>
      <c r="AF145" s="50">
        <f>VLOOKUP(A145,Dec2023Data!$A$3:$AA$180,23,FALSE)</f>
        <v>29.616</v>
      </c>
      <c r="AG145" s="51"/>
      <c r="AH145" s="51">
        <f>+AF145-R145-V145</f>
        <v>25.692</v>
      </c>
      <c r="AI145" s="57">
        <f>+AH145/AF145</f>
        <v>0.86750405186385737</v>
      </c>
      <c r="AK145" s="51">
        <f>+N145+P145+R145</f>
        <v>0</v>
      </c>
    </row>
    <row r="146" spans="1:37" x14ac:dyDescent="0.25">
      <c r="C146" s="7"/>
      <c r="D146" s="30"/>
      <c r="E146" s="27"/>
      <c r="F146" s="28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</row>
    <row r="147" spans="1:37" x14ac:dyDescent="0.25">
      <c r="A147" s="5" t="s">
        <v>394</v>
      </c>
      <c r="B147" s="10" t="s">
        <v>78</v>
      </c>
      <c r="C147" s="6" t="s">
        <v>395</v>
      </c>
      <c r="D147" s="25">
        <v>26952552320</v>
      </c>
      <c r="E147" s="25">
        <v>1773179409</v>
      </c>
      <c r="F147" s="25">
        <f>D147-E147</f>
        <v>25179372911</v>
      </c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</row>
    <row r="148" spans="1:37" x14ac:dyDescent="0.25">
      <c r="A148" s="5" t="s">
        <v>394</v>
      </c>
      <c r="C148" s="7" t="s">
        <v>396</v>
      </c>
      <c r="D148" s="26">
        <f t="shared" ref="D148:E148" si="41">SUM(D147)</f>
        <v>26952552320</v>
      </c>
      <c r="E148" s="26">
        <f t="shared" si="41"/>
        <v>1773179409</v>
      </c>
      <c r="F148" s="26">
        <f>SUM(F147)</f>
        <v>25179372911</v>
      </c>
      <c r="G148" s="50">
        <f>VLOOKUP(A148,Dec2023Data!$A$3:$AA$180,8,FALSE)</f>
        <v>27</v>
      </c>
      <c r="H148" s="50">
        <f>VLOOKUP(A148,Dec2023Data!$A$3:$AA$180,9,FALSE)</f>
        <v>0</v>
      </c>
      <c r="I148" s="50">
        <f>VLOOKUP(A148,Dec2023Data!$A$3:$AA$180,10,FALSE)</f>
        <v>27</v>
      </c>
      <c r="J148" s="50">
        <f>VLOOKUP($A$8,Dec2023Data!$A$3:$AA$180,9,FALSE)</f>
        <v>0</v>
      </c>
      <c r="K148" s="50">
        <f>VLOOKUP(A148,Dec2023Data!$A$3:$AA$180,11,FALSE)</f>
        <v>0</v>
      </c>
      <c r="L148" s="50">
        <f>VLOOKUP($A$8,Dec2023Data!$A$3:$AA$180,9,FALSE)</f>
        <v>0</v>
      </c>
      <c r="M148" s="50">
        <f>VLOOKUP(A148,Dec2023Data!$A$3:$AA$180,12,FALSE)</f>
        <v>0</v>
      </c>
      <c r="N148" s="50">
        <f>VLOOKUP(A148,Dec2023Data!$A$3:$AA$180,13,FALSE)</f>
        <v>0</v>
      </c>
      <c r="O148" s="50">
        <f>VLOOKUP($A$8,Dec2023Data!$A$3:$AA$180,9,FALSE)</f>
        <v>0</v>
      </c>
      <c r="P148" s="50">
        <f>VLOOKUP(A148,Dec2023Data!$A$3:$AA$180,14,FALSE)</f>
        <v>0</v>
      </c>
      <c r="Q148" s="50">
        <f>VLOOKUP($A$8,Dec2023Data!$A$3:$AA$180,9,FALSE)</f>
        <v>0</v>
      </c>
      <c r="R148" s="50">
        <f>VLOOKUP(A148,Dec2023Data!$A$3:$AA$180,15,FALSE)</f>
        <v>10.27</v>
      </c>
      <c r="S148" s="50">
        <f>VLOOKUP($A$8,Dec2023Data!$A$3:$AA$180,9,FALSE)</f>
        <v>0</v>
      </c>
      <c r="T148" s="50">
        <f>VLOOKUP(A148,Dec2023Data!$A$3:$AA$180,16,FALSE)</f>
        <v>0.42499999999999999</v>
      </c>
      <c r="U148" s="50">
        <f>VLOOKUP($A$8,Dec2023Data!$A$3:$AA$180,9,FALSE)</f>
        <v>0</v>
      </c>
      <c r="V148" s="50">
        <f>VLOOKUP(A148,Dec2023Data!$A$3:$AA$180,18,FALSE)</f>
        <v>9.843</v>
      </c>
      <c r="W148" s="50">
        <f>VLOOKUP($A$8,Dec2023Data!$A$3:$AA$180,9,FALSE)</f>
        <v>0</v>
      </c>
      <c r="X148" s="50">
        <f>VLOOKUP(A148,Dec2023Data!$A$3:$AA$180,19,FALSE)</f>
        <v>0</v>
      </c>
      <c r="Y148" s="50">
        <f>VLOOKUP($A$8,Dec2023Data!$A$3:$AA$180,9,FALSE)</f>
        <v>0</v>
      </c>
      <c r="Z148" s="50">
        <f>VLOOKUP(A148,Dec2023Data!$A$3:$AA$180,20,FALSE)</f>
        <v>3.173</v>
      </c>
      <c r="AA148" s="50">
        <f>VLOOKUP($A$8,Dec2023Data!$A$3:$AA$180,9,FALSE)</f>
        <v>0</v>
      </c>
      <c r="AB148" s="50">
        <f>VLOOKUP(A148,Dec2023Data!$A$3:$AA$180,21,FALSE)</f>
        <v>0</v>
      </c>
      <c r="AC148" s="50">
        <f>VLOOKUP($A$8,Dec2023Data!$A$3:$AA$180,9,FALSE)</f>
        <v>0</v>
      </c>
      <c r="AD148" s="50">
        <f>VLOOKUP(A148,Dec2023Data!$A$3:$AA$180,22,FALSE)</f>
        <v>0</v>
      </c>
      <c r="AE148" s="50">
        <f>VLOOKUP($A$8,Dec2023Data!$A$3:$AA$180,9,FALSE)</f>
        <v>0</v>
      </c>
      <c r="AF148" s="50">
        <f>VLOOKUP(A148,Dec2023Data!$A$3:$AA$180,23,FALSE)</f>
        <v>50.710999999999999</v>
      </c>
      <c r="AG148" s="51"/>
      <c r="AH148" s="51">
        <f>+AF148-R148-V148</f>
        <v>30.598000000000003</v>
      </c>
      <c r="AI148" s="57">
        <f>+AH148/AF148</f>
        <v>0.60337993729171191</v>
      </c>
      <c r="AK148" s="51">
        <f>+N148+P148+R148</f>
        <v>10.27</v>
      </c>
    </row>
    <row r="149" spans="1:37" x14ac:dyDescent="0.25">
      <c r="C149" s="7"/>
      <c r="D149" s="30"/>
      <c r="E149" s="27"/>
      <c r="F149" s="28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</row>
    <row r="150" spans="1:37" x14ac:dyDescent="0.25">
      <c r="A150" s="17" t="s">
        <v>397</v>
      </c>
      <c r="B150" s="10" t="s">
        <v>80</v>
      </c>
      <c r="C150" s="18" t="s">
        <v>398</v>
      </c>
      <c r="D150" s="25">
        <v>109918898</v>
      </c>
      <c r="E150" s="25">
        <v>0</v>
      </c>
      <c r="F150" s="25">
        <f>D150-E150</f>
        <v>109918898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</row>
    <row r="151" spans="1:37" x14ac:dyDescent="0.25">
      <c r="A151" s="17" t="s">
        <v>397</v>
      </c>
      <c r="B151" s="10" t="s">
        <v>230</v>
      </c>
      <c r="C151" s="18" t="s">
        <v>398</v>
      </c>
      <c r="D151" s="25">
        <v>4002046</v>
      </c>
      <c r="E151" s="25">
        <v>0</v>
      </c>
      <c r="F151" s="25">
        <f>D151-E151</f>
        <v>4002046</v>
      </c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</row>
    <row r="152" spans="1:37" x14ac:dyDescent="0.25">
      <c r="A152" s="17" t="s">
        <v>397</v>
      </c>
      <c r="C152" s="7" t="s">
        <v>399</v>
      </c>
      <c r="D152" s="26">
        <f>SUM(D150:D151)</f>
        <v>113920944</v>
      </c>
      <c r="E152" s="26">
        <f t="shared" ref="E152:F152" si="42">SUM(E150:E151)</f>
        <v>0</v>
      </c>
      <c r="F152" s="26">
        <f t="shared" si="42"/>
        <v>113920944</v>
      </c>
      <c r="G152" s="50">
        <f>VLOOKUP(A152,Dec2023Data!$A$3:$AA$180,8,FALSE)</f>
        <v>18.684999999999999</v>
      </c>
      <c r="H152" s="50">
        <f>VLOOKUP(A152,Dec2023Data!$A$3:$AA$180,9,FALSE)</f>
        <v>0.126</v>
      </c>
      <c r="I152" s="50">
        <f>VLOOKUP(A152,Dec2023Data!$A$3:$AA$180,10,FALSE)</f>
        <v>18.559000000000001</v>
      </c>
      <c r="J152" s="50">
        <f>VLOOKUP($A$8,Dec2023Data!$A$3:$AA$180,9,FALSE)</f>
        <v>0</v>
      </c>
      <c r="K152" s="50">
        <f>VLOOKUP(A152,Dec2023Data!$A$3:$AA$180,11,FALSE)</f>
        <v>0</v>
      </c>
      <c r="L152" s="50">
        <f>VLOOKUP($A$8,Dec2023Data!$A$3:$AA$180,9,FALSE)</f>
        <v>0</v>
      </c>
      <c r="M152" s="50">
        <f>VLOOKUP(A152,Dec2023Data!$A$3:$AA$180,12,FALSE)</f>
        <v>0</v>
      </c>
      <c r="N152" s="50">
        <f>VLOOKUP(A152,Dec2023Data!$A$3:$AA$180,13,FALSE)</f>
        <v>0</v>
      </c>
      <c r="O152" s="50">
        <f>VLOOKUP($A$8,Dec2023Data!$A$3:$AA$180,9,FALSE)</f>
        <v>0</v>
      </c>
      <c r="P152" s="50">
        <f>VLOOKUP(A152,Dec2023Data!$A$3:$AA$180,14,FALSE)</f>
        <v>0</v>
      </c>
      <c r="Q152" s="50">
        <f>VLOOKUP($A$8,Dec2023Data!$A$3:$AA$180,9,FALSE)</f>
        <v>0</v>
      </c>
      <c r="R152" s="50">
        <f>VLOOKUP(A152,Dec2023Data!$A$3:$AA$180,15,FALSE)</f>
        <v>3</v>
      </c>
      <c r="S152" s="50">
        <f>VLOOKUP($A$8,Dec2023Data!$A$3:$AA$180,9,FALSE)</f>
        <v>0</v>
      </c>
      <c r="T152" s="50">
        <f>VLOOKUP(A152,Dec2023Data!$A$3:$AA$180,16,FALSE)</f>
        <v>1.9E-2</v>
      </c>
      <c r="U152" s="50">
        <f>VLOOKUP($A$8,Dec2023Data!$A$3:$AA$180,9,FALSE)</f>
        <v>0</v>
      </c>
      <c r="V152" s="50">
        <f>VLOOKUP(A152,Dec2023Data!$A$3:$AA$180,18,FALSE)</f>
        <v>7.593</v>
      </c>
      <c r="W152" s="50">
        <f>VLOOKUP($A$8,Dec2023Data!$A$3:$AA$180,9,FALSE)</f>
        <v>0</v>
      </c>
      <c r="X152" s="50">
        <f>VLOOKUP(A152,Dec2023Data!$A$3:$AA$180,19,FALSE)</f>
        <v>0</v>
      </c>
      <c r="Y152" s="50">
        <f>VLOOKUP($A$8,Dec2023Data!$A$3:$AA$180,9,FALSE)</f>
        <v>0</v>
      </c>
      <c r="Z152" s="50">
        <f>VLOOKUP(A152,Dec2023Data!$A$3:$AA$180,20,FALSE)</f>
        <v>0</v>
      </c>
      <c r="AA152" s="50">
        <f>VLOOKUP($A$8,Dec2023Data!$A$3:$AA$180,9,FALSE)</f>
        <v>0</v>
      </c>
      <c r="AB152" s="50">
        <f>VLOOKUP(A152,Dec2023Data!$A$3:$AA$180,21,FALSE)</f>
        <v>0</v>
      </c>
      <c r="AC152" s="50">
        <f>VLOOKUP($A$8,Dec2023Data!$A$3:$AA$180,9,FALSE)</f>
        <v>0</v>
      </c>
      <c r="AD152" s="50">
        <f>VLOOKUP(A152,Dec2023Data!$A$3:$AA$180,22,FALSE)</f>
        <v>0</v>
      </c>
      <c r="AE152" s="50">
        <f>VLOOKUP($A$8,Dec2023Data!$A$3:$AA$180,9,FALSE)</f>
        <v>0</v>
      </c>
      <c r="AF152" s="50">
        <f>VLOOKUP(A152,Dec2023Data!$A$3:$AA$180,23,FALSE)</f>
        <v>29.170999999999999</v>
      </c>
      <c r="AG152" s="51"/>
      <c r="AH152" s="51">
        <f>+AF152-R152-V152</f>
        <v>18.577999999999999</v>
      </c>
      <c r="AI152" s="57">
        <f>+AH152/AF152</f>
        <v>0.6368653800006856</v>
      </c>
      <c r="AK152" s="51">
        <f>+N152+P152+R152</f>
        <v>3</v>
      </c>
    </row>
    <row r="153" spans="1:37" x14ac:dyDescent="0.25">
      <c r="C153" s="7"/>
      <c r="D153" s="30"/>
      <c r="E153" s="27"/>
      <c r="F153" s="28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</row>
    <row r="154" spans="1:37" x14ac:dyDescent="0.25">
      <c r="A154" s="13" t="s">
        <v>400</v>
      </c>
      <c r="B154" s="14" t="s">
        <v>82</v>
      </c>
      <c r="C154" s="15" t="s">
        <v>401</v>
      </c>
      <c r="D154" s="29">
        <v>10390833820</v>
      </c>
      <c r="E154" s="29">
        <v>98510571</v>
      </c>
      <c r="F154" s="29">
        <f>D154-E154</f>
        <v>10292323249</v>
      </c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</row>
    <row r="155" spans="1:37" x14ac:dyDescent="0.25">
      <c r="A155" s="5" t="s">
        <v>400</v>
      </c>
      <c r="B155" s="10" t="s">
        <v>86</v>
      </c>
      <c r="C155" s="6" t="s">
        <v>401</v>
      </c>
      <c r="D155" s="25">
        <v>68664075</v>
      </c>
      <c r="E155" s="25">
        <v>0</v>
      </c>
      <c r="F155" s="25">
        <f>D155-E155</f>
        <v>68664075</v>
      </c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</row>
    <row r="156" spans="1:37" x14ac:dyDescent="0.25">
      <c r="A156" s="5" t="s">
        <v>400</v>
      </c>
      <c r="C156" s="7" t="s">
        <v>402</v>
      </c>
      <c r="D156" s="26">
        <f t="shared" ref="D156:E156" si="43">SUM(D154:D155)</f>
        <v>10459497895</v>
      </c>
      <c r="E156" s="26">
        <f t="shared" si="43"/>
        <v>98510571</v>
      </c>
      <c r="F156" s="26">
        <f>SUM(F154:F155)</f>
        <v>10360987324</v>
      </c>
      <c r="G156" s="50">
        <f>VLOOKUP(A156,Dec2023Data!$A$3:$AA$180,8,FALSE)</f>
        <v>27</v>
      </c>
      <c r="H156" s="50">
        <f>VLOOKUP(A156,Dec2023Data!$A$3:$AA$180,9,FALSE)</f>
        <v>0</v>
      </c>
      <c r="I156" s="50">
        <f>VLOOKUP(A156,Dec2023Data!$A$3:$AA$180,10,FALSE)</f>
        <v>27</v>
      </c>
      <c r="J156" s="50">
        <f>VLOOKUP($A$8,Dec2023Data!$A$3:$AA$180,9,FALSE)</f>
        <v>0</v>
      </c>
      <c r="K156" s="50">
        <f>VLOOKUP(A156,Dec2023Data!$A$3:$AA$180,11,FALSE)</f>
        <v>0</v>
      </c>
      <c r="L156" s="50">
        <f>VLOOKUP($A$8,Dec2023Data!$A$3:$AA$180,9,FALSE)</f>
        <v>0</v>
      </c>
      <c r="M156" s="50">
        <f>VLOOKUP(A156,Dec2023Data!$A$3:$AA$180,12,FALSE)</f>
        <v>0</v>
      </c>
      <c r="N156" s="50">
        <f>VLOOKUP(A156,Dec2023Data!$A$3:$AA$180,13,FALSE)</f>
        <v>0</v>
      </c>
      <c r="O156" s="50">
        <f>VLOOKUP($A$8,Dec2023Data!$A$3:$AA$180,9,FALSE)</f>
        <v>0</v>
      </c>
      <c r="P156" s="50">
        <f>VLOOKUP(A156,Dec2023Data!$A$3:$AA$180,14,FALSE)</f>
        <v>0</v>
      </c>
      <c r="Q156" s="50">
        <f>VLOOKUP($A$8,Dec2023Data!$A$3:$AA$180,9,FALSE)</f>
        <v>0</v>
      </c>
      <c r="R156" s="50">
        <f>VLOOKUP(A156,Dec2023Data!$A$3:$AA$180,15,FALSE)</f>
        <v>13.484999999999999</v>
      </c>
      <c r="S156" s="50">
        <f>VLOOKUP($A$8,Dec2023Data!$A$3:$AA$180,9,FALSE)</f>
        <v>0</v>
      </c>
      <c r="T156" s="50">
        <f>VLOOKUP(A156,Dec2023Data!$A$3:$AA$180,16,FALSE)</f>
        <v>0.245</v>
      </c>
      <c r="U156" s="50">
        <f>VLOOKUP($A$8,Dec2023Data!$A$3:$AA$180,9,FALSE)</f>
        <v>0</v>
      </c>
      <c r="V156" s="50">
        <f>VLOOKUP(A156,Dec2023Data!$A$3:$AA$180,18,FALSE)</f>
        <v>5.2039999999999997</v>
      </c>
      <c r="W156" s="50">
        <f>VLOOKUP($A$8,Dec2023Data!$A$3:$AA$180,9,FALSE)</f>
        <v>0</v>
      </c>
      <c r="X156" s="50">
        <f>VLOOKUP(A156,Dec2023Data!$A$3:$AA$180,19,FALSE)</f>
        <v>0</v>
      </c>
      <c r="Y156" s="50">
        <f>VLOOKUP($A$8,Dec2023Data!$A$3:$AA$180,9,FALSE)</f>
        <v>0</v>
      </c>
      <c r="Z156" s="50">
        <f>VLOOKUP(A156,Dec2023Data!$A$3:$AA$180,20,FALSE)</f>
        <v>0</v>
      </c>
      <c r="AA156" s="50">
        <f>VLOOKUP($A$8,Dec2023Data!$A$3:$AA$180,9,FALSE)</f>
        <v>0</v>
      </c>
      <c r="AB156" s="50">
        <f>VLOOKUP(A156,Dec2023Data!$A$3:$AA$180,21,FALSE)</f>
        <v>0</v>
      </c>
      <c r="AC156" s="50">
        <f>VLOOKUP($A$8,Dec2023Data!$A$3:$AA$180,9,FALSE)</f>
        <v>0</v>
      </c>
      <c r="AD156" s="50">
        <f>VLOOKUP(A156,Dec2023Data!$A$3:$AA$180,22,FALSE)</f>
        <v>0</v>
      </c>
      <c r="AE156" s="50">
        <f>VLOOKUP($A$8,Dec2023Data!$A$3:$AA$180,9,FALSE)</f>
        <v>0</v>
      </c>
      <c r="AF156" s="50">
        <f>VLOOKUP(A156,Dec2023Data!$A$3:$AA$180,23,FALSE)</f>
        <v>45.933999999999997</v>
      </c>
      <c r="AG156" s="51"/>
      <c r="AH156" s="51">
        <f>+AF156-R156-V156</f>
        <v>27.244999999999997</v>
      </c>
      <c r="AI156" s="57">
        <f>+AH156/AF156</f>
        <v>0.59313362650759782</v>
      </c>
      <c r="AK156" s="51">
        <f>+N156+P156+R156</f>
        <v>13.484999999999999</v>
      </c>
    </row>
    <row r="157" spans="1:37" x14ac:dyDescent="0.25">
      <c r="C157" s="7"/>
      <c r="D157" s="25"/>
      <c r="E157" s="25"/>
      <c r="F157" s="28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</row>
    <row r="158" spans="1:37" x14ac:dyDescent="0.25">
      <c r="A158" s="17" t="s">
        <v>403</v>
      </c>
      <c r="B158" s="10" t="s">
        <v>84</v>
      </c>
      <c r="C158" s="6" t="s">
        <v>404</v>
      </c>
      <c r="D158" s="25">
        <v>4743163250</v>
      </c>
      <c r="E158" s="25">
        <v>182628230</v>
      </c>
      <c r="F158" s="25">
        <f>D158-E158</f>
        <v>4560535020</v>
      </c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</row>
    <row r="159" spans="1:37" x14ac:dyDescent="0.25">
      <c r="A159" s="17" t="s">
        <v>403</v>
      </c>
      <c r="B159" s="10" t="s">
        <v>220</v>
      </c>
      <c r="C159" s="6" t="s">
        <v>404</v>
      </c>
      <c r="D159" s="25">
        <v>13908210</v>
      </c>
      <c r="E159" s="25">
        <v>0</v>
      </c>
      <c r="F159" s="25">
        <f>D159-E159</f>
        <v>13908210</v>
      </c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</row>
    <row r="160" spans="1:37" x14ac:dyDescent="0.25">
      <c r="A160" s="17" t="s">
        <v>403</v>
      </c>
      <c r="B160" s="10" t="s">
        <v>112</v>
      </c>
      <c r="C160" s="6" t="s">
        <v>404</v>
      </c>
      <c r="D160" s="25">
        <v>5636980</v>
      </c>
      <c r="E160" s="25">
        <v>0</v>
      </c>
      <c r="F160" s="25">
        <f>D160-E160</f>
        <v>5636980</v>
      </c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</row>
    <row r="161" spans="1:37" x14ac:dyDescent="0.25">
      <c r="A161" s="17" t="s">
        <v>403</v>
      </c>
      <c r="C161" s="7" t="s">
        <v>405</v>
      </c>
      <c r="D161" s="26">
        <f>SUM(D158:D160)</f>
        <v>4762708440</v>
      </c>
      <c r="E161" s="26">
        <f t="shared" ref="E161:F161" si="44">SUM(E158:E160)</f>
        <v>182628230</v>
      </c>
      <c r="F161" s="26">
        <f t="shared" si="44"/>
        <v>4580080210</v>
      </c>
      <c r="G161" s="50">
        <f>VLOOKUP(A161,Dec2023Data!$A$3:$AA$180,8,FALSE)</f>
        <v>12.138</v>
      </c>
      <c r="H161" s="50">
        <f>VLOOKUP(A161,Dec2023Data!$A$3:$AA$180,9,FALSE)</f>
        <v>0</v>
      </c>
      <c r="I161" s="50">
        <f>VLOOKUP(A161,Dec2023Data!$A$3:$AA$180,10,FALSE)</f>
        <v>12.138</v>
      </c>
      <c r="J161" s="50">
        <f>VLOOKUP($A$8,Dec2023Data!$A$3:$AA$180,9,FALSE)</f>
        <v>0</v>
      </c>
      <c r="K161" s="50">
        <f>VLOOKUP(A161,Dec2023Data!$A$3:$AA$180,11,FALSE)</f>
        <v>0</v>
      </c>
      <c r="L161" s="50">
        <f>VLOOKUP($A$8,Dec2023Data!$A$3:$AA$180,9,FALSE)</f>
        <v>0</v>
      </c>
      <c r="M161" s="50">
        <f>VLOOKUP(A161,Dec2023Data!$A$3:$AA$180,12,FALSE)</f>
        <v>0</v>
      </c>
      <c r="N161" s="50">
        <f>VLOOKUP(A161,Dec2023Data!$A$3:$AA$180,13,FALSE)</f>
        <v>0.46200000000000002</v>
      </c>
      <c r="O161" s="50">
        <f>VLOOKUP($A$8,Dec2023Data!$A$3:$AA$180,9,FALSE)</f>
        <v>0</v>
      </c>
      <c r="P161" s="50">
        <f>VLOOKUP(A161,Dec2023Data!$A$3:$AA$180,14,FALSE)</f>
        <v>0</v>
      </c>
      <c r="Q161" s="50">
        <f>VLOOKUP($A$8,Dec2023Data!$A$3:$AA$180,9,FALSE)</f>
        <v>0</v>
      </c>
      <c r="R161" s="50">
        <f>VLOOKUP(A161,Dec2023Data!$A$3:$AA$180,15,FALSE)</f>
        <v>3.512</v>
      </c>
      <c r="S161" s="50">
        <f>VLOOKUP($A$8,Dec2023Data!$A$3:$AA$180,9,FALSE)</f>
        <v>0</v>
      </c>
      <c r="T161" s="50">
        <f>VLOOKUP(A161,Dec2023Data!$A$3:$AA$180,16,FALSE)</f>
        <v>2.8000000000000001E-2</v>
      </c>
      <c r="U161" s="50">
        <f>VLOOKUP($A$8,Dec2023Data!$A$3:$AA$180,9,FALSE)</f>
        <v>0</v>
      </c>
      <c r="V161" s="50">
        <f>VLOOKUP(A161,Dec2023Data!$A$3:$AA$180,18,FALSE)</f>
        <v>5.9589999999999996</v>
      </c>
      <c r="W161" s="50">
        <f>VLOOKUP($A$8,Dec2023Data!$A$3:$AA$180,9,FALSE)</f>
        <v>0</v>
      </c>
      <c r="X161" s="50">
        <f>VLOOKUP(A161,Dec2023Data!$A$3:$AA$180,19,FALSE)</f>
        <v>0.218</v>
      </c>
      <c r="Y161" s="50">
        <f>VLOOKUP($A$8,Dec2023Data!$A$3:$AA$180,9,FALSE)</f>
        <v>0</v>
      </c>
      <c r="Z161" s="50">
        <f>VLOOKUP(A161,Dec2023Data!$A$3:$AA$180,20,FALSE)</f>
        <v>0</v>
      </c>
      <c r="AA161" s="50">
        <f>VLOOKUP($A$8,Dec2023Data!$A$3:$AA$180,9,FALSE)</f>
        <v>0</v>
      </c>
      <c r="AB161" s="50">
        <f>VLOOKUP(A161,Dec2023Data!$A$3:$AA$180,21,FALSE)</f>
        <v>0</v>
      </c>
      <c r="AC161" s="50">
        <f>VLOOKUP($A$8,Dec2023Data!$A$3:$AA$180,9,FALSE)</f>
        <v>0</v>
      </c>
      <c r="AD161" s="50">
        <f>VLOOKUP(A161,Dec2023Data!$A$3:$AA$180,22,FALSE)</f>
        <v>0</v>
      </c>
      <c r="AE161" s="50">
        <f>VLOOKUP($A$8,Dec2023Data!$A$3:$AA$180,9,FALSE)</f>
        <v>0</v>
      </c>
      <c r="AF161" s="50">
        <f>VLOOKUP(A161,Dec2023Data!$A$3:$AA$180,23,FALSE)</f>
        <v>22.317</v>
      </c>
      <c r="AG161" s="51"/>
      <c r="AH161" s="51">
        <f>+AF161-R161-V161</f>
        <v>12.846</v>
      </c>
      <c r="AI161" s="57">
        <f>+AH161/AF161</f>
        <v>0.57561500201640003</v>
      </c>
      <c r="AK161" s="51">
        <f>+N161+P161+R161</f>
        <v>3.9740000000000002</v>
      </c>
    </row>
    <row r="162" spans="1:37" x14ac:dyDescent="0.25">
      <c r="C162" s="7"/>
      <c r="D162" s="30"/>
      <c r="E162" s="27"/>
      <c r="F162" s="28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</row>
    <row r="163" spans="1:37" x14ac:dyDescent="0.25">
      <c r="A163" s="5" t="s">
        <v>406</v>
      </c>
      <c r="B163" s="10" t="s">
        <v>86</v>
      </c>
      <c r="C163" s="6" t="s">
        <v>407</v>
      </c>
      <c r="D163" s="25">
        <v>367330061</v>
      </c>
      <c r="E163" s="25">
        <v>0</v>
      </c>
      <c r="F163" s="25">
        <f>D163-E163</f>
        <v>367330061</v>
      </c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</row>
    <row r="164" spans="1:37" x14ac:dyDescent="0.25">
      <c r="A164" s="5" t="s">
        <v>406</v>
      </c>
      <c r="B164" s="10"/>
      <c r="C164" s="7" t="s">
        <v>408</v>
      </c>
      <c r="D164" s="26">
        <f t="shared" ref="D164:E164" si="45">SUM(D163)</f>
        <v>367330061</v>
      </c>
      <c r="E164" s="26">
        <f t="shared" si="45"/>
        <v>0</v>
      </c>
      <c r="F164" s="26">
        <f>SUM(F163)</f>
        <v>367330061</v>
      </c>
      <c r="G164" s="50">
        <f>VLOOKUP(A164,Dec2023Data!$A$3:$AA$180,8,FALSE)</f>
        <v>27</v>
      </c>
      <c r="H164" s="50">
        <f>VLOOKUP(A164,Dec2023Data!$A$3:$AA$180,9,FALSE)</f>
        <v>0</v>
      </c>
      <c r="I164" s="50">
        <f>VLOOKUP(A164,Dec2023Data!$A$3:$AA$180,10,FALSE)</f>
        <v>27</v>
      </c>
      <c r="J164" s="50">
        <f>VLOOKUP($A$8,Dec2023Data!$A$3:$AA$180,9,FALSE)</f>
        <v>0</v>
      </c>
      <c r="K164" s="50">
        <f>VLOOKUP(A164,Dec2023Data!$A$3:$AA$180,11,FALSE)</f>
        <v>0</v>
      </c>
      <c r="L164" s="50">
        <f>VLOOKUP($A$8,Dec2023Data!$A$3:$AA$180,9,FALSE)</f>
        <v>0</v>
      </c>
      <c r="M164" s="50">
        <f>VLOOKUP(A164,Dec2023Data!$A$3:$AA$180,12,FALSE)</f>
        <v>0</v>
      </c>
      <c r="N164" s="50">
        <f>VLOOKUP(A164,Dec2023Data!$A$3:$AA$180,13,FALSE)</f>
        <v>0</v>
      </c>
      <c r="O164" s="50">
        <f>VLOOKUP($A$8,Dec2023Data!$A$3:$AA$180,9,FALSE)</f>
        <v>0</v>
      </c>
      <c r="P164" s="50">
        <f>VLOOKUP(A164,Dec2023Data!$A$3:$AA$180,14,FALSE)</f>
        <v>0</v>
      </c>
      <c r="Q164" s="50">
        <f>VLOOKUP($A$8,Dec2023Data!$A$3:$AA$180,9,FALSE)</f>
        <v>0</v>
      </c>
      <c r="R164" s="50">
        <f>VLOOKUP(A164,Dec2023Data!$A$3:$AA$180,15,FALSE)</f>
        <v>4.3289999999999997</v>
      </c>
      <c r="S164" s="50">
        <f>VLOOKUP($A$8,Dec2023Data!$A$3:$AA$180,9,FALSE)</f>
        <v>0</v>
      </c>
      <c r="T164" s="50">
        <f>VLOOKUP(A164,Dec2023Data!$A$3:$AA$180,16,FALSE)</f>
        <v>2.4E-2</v>
      </c>
      <c r="U164" s="50">
        <f>VLOOKUP($A$8,Dec2023Data!$A$3:$AA$180,9,FALSE)</f>
        <v>0</v>
      </c>
      <c r="V164" s="50">
        <f>VLOOKUP(A164,Dec2023Data!$A$3:$AA$180,18,FALSE)</f>
        <v>0</v>
      </c>
      <c r="W164" s="50">
        <f>VLOOKUP($A$8,Dec2023Data!$A$3:$AA$180,9,FALSE)</f>
        <v>0</v>
      </c>
      <c r="X164" s="50">
        <f>VLOOKUP(A164,Dec2023Data!$A$3:$AA$180,19,FALSE)</f>
        <v>0</v>
      </c>
      <c r="Y164" s="50">
        <f>VLOOKUP($A$8,Dec2023Data!$A$3:$AA$180,9,FALSE)</f>
        <v>0</v>
      </c>
      <c r="Z164" s="50">
        <f>VLOOKUP(A164,Dec2023Data!$A$3:$AA$180,20,FALSE)</f>
        <v>0</v>
      </c>
      <c r="AA164" s="50">
        <f>VLOOKUP($A$8,Dec2023Data!$A$3:$AA$180,9,FALSE)</f>
        <v>0</v>
      </c>
      <c r="AB164" s="50">
        <f>VLOOKUP(A164,Dec2023Data!$A$3:$AA$180,21,FALSE)</f>
        <v>0</v>
      </c>
      <c r="AC164" s="50">
        <f>VLOOKUP($A$8,Dec2023Data!$A$3:$AA$180,9,FALSE)</f>
        <v>0</v>
      </c>
      <c r="AD164" s="50">
        <f>VLOOKUP(A164,Dec2023Data!$A$3:$AA$180,22,FALSE)</f>
        <v>0</v>
      </c>
      <c r="AE164" s="50">
        <f>VLOOKUP($A$8,Dec2023Data!$A$3:$AA$180,9,FALSE)</f>
        <v>0</v>
      </c>
      <c r="AF164" s="50">
        <f>VLOOKUP(A164,Dec2023Data!$A$3:$AA$180,23,FALSE)</f>
        <v>31.353000000000002</v>
      </c>
      <c r="AG164" s="51"/>
      <c r="AH164" s="51">
        <f>+AF164-R164-V164</f>
        <v>27.024000000000001</v>
      </c>
      <c r="AI164" s="57">
        <f>+AH164/AF164</f>
        <v>0.86192708831690745</v>
      </c>
      <c r="AK164" s="51">
        <f>+N164+P164+R164</f>
        <v>4.3289999999999997</v>
      </c>
    </row>
    <row r="165" spans="1:37" x14ac:dyDescent="0.25">
      <c r="B165" s="10"/>
      <c r="C165" s="7"/>
      <c r="D165" s="25"/>
      <c r="E165" s="25"/>
      <c r="F165" s="28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</row>
    <row r="166" spans="1:37" x14ac:dyDescent="0.25">
      <c r="A166" s="5" t="s">
        <v>409</v>
      </c>
      <c r="B166" s="10" t="s">
        <v>86</v>
      </c>
      <c r="C166" s="6" t="s">
        <v>410</v>
      </c>
      <c r="D166" s="25">
        <v>67234108</v>
      </c>
      <c r="E166" s="25">
        <v>0</v>
      </c>
      <c r="F166" s="25">
        <f>D166-E166</f>
        <v>67234108</v>
      </c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</row>
    <row r="167" spans="1:37" x14ac:dyDescent="0.25">
      <c r="A167" s="5" t="s">
        <v>409</v>
      </c>
      <c r="C167" s="7" t="s">
        <v>411</v>
      </c>
      <c r="D167" s="26">
        <f t="shared" ref="D167:E167" si="46">SUM(D166)</f>
        <v>67234108</v>
      </c>
      <c r="E167" s="26">
        <f t="shared" si="46"/>
        <v>0</v>
      </c>
      <c r="F167" s="26">
        <f>SUM(F166)</f>
        <v>67234108</v>
      </c>
      <c r="G167" s="50">
        <f>VLOOKUP(A167,Dec2023Data!$A$3:$AA$180,8,FALSE)</f>
        <v>27</v>
      </c>
      <c r="H167" s="50">
        <f>VLOOKUP(A167,Dec2023Data!$A$3:$AA$180,9,FALSE)</f>
        <v>4.8120000000000003</v>
      </c>
      <c r="I167" s="50">
        <f>VLOOKUP(A167,Dec2023Data!$A$3:$AA$180,10,FALSE)</f>
        <v>22.187999999999999</v>
      </c>
      <c r="J167" s="50">
        <f>VLOOKUP($A$8,Dec2023Data!$A$3:$AA$180,9,FALSE)</f>
        <v>0</v>
      </c>
      <c r="K167" s="50">
        <f>VLOOKUP(A167,Dec2023Data!$A$3:$AA$180,11,FALSE)</f>
        <v>0</v>
      </c>
      <c r="L167" s="50">
        <f>VLOOKUP($A$8,Dec2023Data!$A$3:$AA$180,9,FALSE)</f>
        <v>0</v>
      </c>
      <c r="M167" s="50">
        <f>VLOOKUP(A167,Dec2023Data!$A$3:$AA$180,12,FALSE)</f>
        <v>0</v>
      </c>
      <c r="N167" s="50">
        <f>VLOOKUP(A167,Dec2023Data!$A$3:$AA$180,13,FALSE)</f>
        <v>0</v>
      </c>
      <c r="O167" s="50">
        <f>VLOOKUP($A$8,Dec2023Data!$A$3:$AA$180,9,FALSE)</f>
        <v>0</v>
      </c>
      <c r="P167" s="50">
        <f>VLOOKUP(A167,Dec2023Data!$A$3:$AA$180,14,FALSE)</f>
        <v>0</v>
      </c>
      <c r="Q167" s="50">
        <f>VLOOKUP($A$8,Dec2023Data!$A$3:$AA$180,9,FALSE)</f>
        <v>0</v>
      </c>
      <c r="R167" s="50">
        <f>VLOOKUP(A167,Dec2023Data!$A$3:$AA$180,15,FALSE)</f>
        <v>0</v>
      </c>
      <c r="S167" s="50">
        <f>VLOOKUP($A$8,Dec2023Data!$A$3:$AA$180,9,FALSE)</f>
        <v>0</v>
      </c>
      <c r="T167" s="50">
        <f>VLOOKUP(A167,Dec2023Data!$A$3:$AA$180,16,FALSE)</f>
        <v>6.6000000000000003E-2</v>
      </c>
      <c r="U167" s="50">
        <f>VLOOKUP($A$8,Dec2023Data!$A$3:$AA$180,9,FALSE)</f>
        <v>0</v>
      </c>
      <c r="V167" s="50">
        <f>VLOOKUP(A167,Dec2023Data!$A$3:$AA$180,18,FALSE)</f>
        <v>0</v>
      </c>
      <c r="W167" s="50">
        <f>VLOOKUP($A$8,Dec2023Data!$A$3:$AA$180,9,FALSE)</f>
        <v>0</v>
      </c>
      <c r="X167" s="50">
        <f>VLOOKUP(A167,Dec2023Data!$A$3:$AA$180,19,FALSE)</f>
        <v>0</v>
      </c>
      <c r="Y167" s="50">
        <f>VLOOKUP($A$8,Dec2023Data!$A$3:$AA$180,9,FALSE)</f>
        <v>0</v>
      </c>
      <c r="Z167" s="50">
        <f>VLOOKUP(A167,Dec2023Data!$A$3:$AA$180,20,FALSE)</f>
        <v>0</v>
      </c>
      <c r="AA167" s="50">
        <f>VLOOKUP($A$8,Dec2023Data!$A$3:$AA$180,9,FALSE)</f>
        <v>0</v>
      </c>
      <c r="AB167" s="50">
        <f>VLOOKUP(A167,Dec2023Data!$A$3:$AA$180,21,FALSE)</f>
        <v>0</v>
      </c>
      <c r="AC167" s="50">
        <f>VLOOKUP($A$8,Dec2023Data!$A$3:$AA$180,9,FALSE)</f>
        <v>0</v>
      </c>
      <c r="AD167" s="50">
        <f>VLOOKUP(A167,Dec2023Data!$A$3:$AA$180,22,FALSE)</f>
        <v>0</v>
      </c>
      <c r="AE167" s="50">
        <f>VLOOKUP($A$8,Dec2023Data!$A$3:$AA$180,9,FALSE)</f>
        <v>0</v>
      </c>
      <c r="AF167" s="50">
        <f>VLOOKUP(A167,Dec2023Data!$A$3:$AA$180,23,FALSE)</f>
        <v>22.254000000000001</v>
      </c>
      <c r="AG167" s="51"/>
      <c r="AH167" s="51">
        <f>+AF167-R167-V167</f>
        <v>22.254000000000001</v>
      </c>
      <c r="AI167" s="57">
        <f>+AH167/AF167</f>
        <v>1</v>
      </c>
      <c r="AK167" s="51">
        <f>+N167+P167+R167</f>
        <v>0</v>
      </c>
    </row>
    <row r="168" spans="1:37" x14ac:dyDescent="0.25">
      <c r="C168" s="7"/>
      <c r="D168" s="25"/>
      <c r="E168" s="25"/>
      <c r="F168" s="28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</row>
    <row r="169" spans="1:37" x14ac:dyDescent="0.25">
      <c r="A169" s="5" t="s">
        <v>412</v>
      </c>
      <c r="B169" s="10" t="s">
        <v>86</v>
      </c>
      <c r="C169" s="6" t="s">
        <v>413</v>
      </c>
      <c r="D169" s="25">
        <v>37755350</v>
      </c>
      <c r="E169" s="25">
        <v>0</v>
      </c>
      <c r="F169" s="25">
        <f>D169-E169</f>
        <v>37755350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</row>
    <row r="170" spans="1:37" x14ac:dyDescent="0.25">
      <c r="A170" s="5" t="s">
        <v>412</v>
      </c>
      <c r="B170" s="10" t="s">
        <v>92</v>
      </c>
      <c r="C170" s="6" t="s">
        <v>413</v>
      </c>
      <c r="D170" s="25">
        <v>5732700</v>
      </c>
      <c r="E170" s="25">
        <v>0</v>
      </c>
      <c r="F170" s="25">
        <f>D170-E170</f>
        <v>5732700</v>
      </c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</row>
    <row r="171" spans="1:37" x14ac:dyDescent="0.25">
      <c r="A171" s="5" t="s">
        <v>412</v>
      </c>
      <c r="C171" s="7" t="s">
        <v>414</v>
      </c>
      <c r="D171" s="26">
        <f t="shared" ref="D171:F171" si="47">SUM(D169:D170)</f>
        <v>43488050</v>
      </c>
      <c r="E171" s="26">
        <f t="shared" si="47"/>
        <v>0</v>
      </c>
      <c r="F171" s="26">
        <f t="shared" si="47"/>
        <v>43488050</v>
      </c>
      <c r="G171" s="50">
        <f>VLOOKUP(A171,Dec2023Data!$A$3:$AA$180,8,FALSE)</f>
        <v>27</v>
      </c>
      <c r="H171" s="50">
        <f>VLOOKUP(A171,Dec2023Data!$A$3:$AA$180,9,FALSE)</f>
        <v>0</v>
      </c>
      <c r="I171" s="50">
        <f>VLOOKUP(A171,Dec2023Data!$A$3:$AA$180,10,FALSE)</f>
        <v>27</v>
      </c>
      <c r="J171" s="50">
        <f>VLOOKUP($A$8,Dec2023Data!$A$3:$AA$180,9,FALSE)</f>
        <v>0</v>
      </c>
      <c r="K171" s="50">
        <f>VLOOKUP(A171,Dec2023Data!$A$3:$AA$180,11,FALSE)</f>
        <v>0</v>
      </c>
      <c r="L171" s="50">
        <f>VLOOKUP($A$8,Dec2023Data!$A$3:$AA$180,9,FALSE)</f>
        <v>0</v>
      </c>
      <c r="M171" s="50">
        <f>VLOOKUP(A171,Dec2023Data!$A$3:$AA$180,12,FALSE)</f>
        <v>0</v>
      </c>
      <c r="N171" s="50">
        <f>VLOOKUP(A171,Dec2023Data!$A$3:$AA$180,13,FALSE)</f>
        <v>0</v>
      </c>
      <c r="O171" s="50">
        <f>VLOOKUP($A$8,Dec2023Data!$A$3:$AA$180,9,FALSE)</f>
        <v>0</v>
      </c>
      <c r="P171" s="50">
        <f>VLOOKUP(A171,Dec2023Data!$A$3:$AA$180,14,FALSE)</f>
        <v>0</v>
      </c>
      <c r="Q171" s="50">
        <f>VLOOKUP($A$8,Dec2023Data!$A$3:$AA$180,9,FALSE)</f>
        <v>0</v>
      </c>
      <c r="R171" s="50">
        <f>VLOOKUP(A171,Dec2023Data!$A$3:$AA$180,15,FALSE)</f>
        <v>0</v>
      </c>
      <c r="S171" s="50">
        <f>VLOOKUP($A$8,Dec2023Data!$A$3:$AA$180,9,FALSE)</f>
        <v>0</v>
      </c>
      <c r="T171" s="50">
        <f>VLOOKUP(A171,Dec2023Data!$A$3:$AA$180,16,FALSE)</f>
        <v>3.9E-2</v>
      </c>
      <c r="U171" s="50">
        <f>VLOOKUP($A$8,Dec2023Data!$A$3:$AA$180,9,FALSE)</f>
        <v>0</v>
      </c>
      <c r="V171" s="50">
        <f>VLOOKUP(A171,Dec2023Data!$A$3:$AA$180,18,FALSE)</f>
        <v>4.577</v>
      </c>
      <c r="W171" s="50">
        <f>VLOOKUP($A$8,Dec2023Data!$A$3:$AA$180,9,FALSE)</f>
        <v>0</v>
      </c>
      <c r="X171" s="50">
        <f>VLOOKUP(A171,Dec2023Data!$A$3:$AA$180,19,FALSE)</f>
        <v>0</v>
      </c>
      <c r="Y171" s="50">
        <f>VLOOKUP($A$8,Dec2023Data!$A$3:$AA$180,9,FALSE)</f>
        <v>0</v>
      </c>
      <c r="Z171" s="50">
        <f>VLOOKUP(A171,Dec2023Data!$A$3:$AA$180,20,FALSE)</f>
        <v>0</v>
      </c>
      <c r="AA171" s="50">
        <f>VLOOKUP($A$8,Dec2023Data!$A$3:$AA$180,9,FALSE)</f>
        <v>0</v>
      </c>
      <c r="AB171" s="50">
        <f>VLOOKUP(A171,Dec2023Data!$A$3:$AA$180,21,FALSE)</f>
        <v>0</v>
      </c>
      <c r="AC171" s="50">
        <f>VLOOKUP($A$8,Dec2023Data!$A$3:$AA$180,9,FALSE)</f>
        <v>0</v>
      </c>
      <c r="AD171" s="50">
        <f>VLOOKUP(A171,Dec2023Data!$A$3:$AA$180,22,FALSE)</f>
        <v>0</v>
      </c>
      <c r="AE171" s="50">
        <f>VLOOKUP($A$8,Dec2023Data!$A$3:$AA$180,9,FALSE)</f>
        <v>0</v>
      </c>
      <c r="AF171" s="50">
        <f>VLOOKUP(A171,Dec2023Data!$A$3:$AA$180,23,FALSE)</f>
        <v>31.616</v>
      </c>
      <c r="AG171" s="51"/>
      <c r="AH171" s="51">
        <f>+AF171-R171-V171</f>
        <v>27.039000000000001</v>
      </c>
      <c r="AI171" s="57">
        <f>+AH171/AF171</f>
        <v>0.85523152834008098</v>
      </c>
      <c r="AK171" s="51">
        <f>+N171+P171+R171</f>
        <v>0</v>
      </c>
    </row>
    <row r="172" spans="1:37" x14ac:dyDescent="0.25">
      <c r="C172" s="7"/>
      <c r="D172" s="25"/>
      <c r="E172" s="25"/>
      <c r="F172" s="28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</row>
    <row r="173" spans="1:37" x14ac:dyDescent="0.25">
      <c r="A173" s="5" t="s">
        <v>415</v>
      </c>
      <c r="B173" s="10" t="s">
        <v>86</v>
      </c>
      <c r="C173" s="6" t="s">
        <v>416</v>
      </c>
      <c r="D173" s="25">
        <v>36779971</v>
      </c>
      <c r="E173" s="25">
        <v>0</v>
      </c>
      <c r="F173" s="25">
        <f>D173-E173</f>
        <v>36779971</v>
      </c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</row>
    <row r="174" spans="1:37" x14ac:dyDescent="0.25">
      <c r="A174" s="5" t="s">
        <v>415</v>
      </c>
      <c r="B174" s="10"/>
      <c r="C174" s="7" t="s">
        <v>417</v>
      </c>
      <c r="D174" s="26">
        <f t="shared" ref="D174:E174" si="48">SUM(D173)</f>
        <v>36779971</v>
      </c>
      <c r="E174" s="26">
        <f t="shared" si="48"/>
        <v>0</v>
      </c>
      <c r="F174" s="26">
        <f>SUM(F173)</f>
        <v>36779971</v>
      </c>
      <c r="G174" s="50">
        <f>VLOOKUP(A174,Dec2023Data!$A$3:$AA$180,8,FALSE)</f>
        <v>24.431000000000001</v>
      </c>
      <c r="H174" s="50">
        <f>VLOOKUP(A174,Dec2023Data!$A$3:$AA$180,9,FALSE)</f>
        <v>0.83499999999999996</v>
      </c>
      <c r="I174" s="50">
        <f>VLOOKUP(A174,Dec2023Data!$A$3:$AA$180,10,FALSE)</f>
        <v>23.596</v>
      </c>
      <c r="J174" s="50">
        <f>VLOOKUP($A$8,Dec2023Data!$A$3:$AA$180,9,FALSE)</f>
        <v>0</v>
      </c>
      <c r="K174" s="50">
        <f>VLOOKUP(A174,Dec2023Data!$A$3:$AA$180,11,FALSE)</f>
        <v>0</v>
      </c>
      <c r="L174" s="50">
        <f>VLOOKUP($A$8,Dec2023Data!$A$3:$AA$180,9,FALSE)</f>
        <v>0</v>
      </c>
      <c r="M174" s="50">
        <f>VLOOKUP(A174,Dec2023Data!$A$3:$AA$180,12,FALSE)</f>
        <v>0</v>
      </c>
      <c r="N174" s="50">
        <f>VLOOKUP(A174,Dec2023Data!$A$3:$AA$180,13,FALSE)</f>
        <v>0</v>
      </c>
      <c r="O174" s="50">
        <f>VLOOKUP($A$8,Dec2023Data!$A$3:$AA$180,9,FALSE)</f>
        <v>0</v>
      </c>
      <c r="P174" s="50">
        <f>VLOOKUP(A174,Dec2023Data!$A$3:$AA$180,14,FALSE)</f>
        <v>0</v>
      </c>
      <c r="Q174" s="50">
        <f>VLOOKUP($A$8,Dec2023Data!$A$3:$AA$180,9,FALSE)</f>
        <v>0</v>
      </c>
      <c r="R174" s="50">
        <f>VLOOKUP(A174,Dec2023Data!$A$3:$AA$180,15,FALSE)</f>
        <v>0</v>
      </c>
      <c r="S174" s="50">
        <f>VLOOKUP($A$8,Dec2023Data!$A$3:$AA$180,9,FALSE)</f>
        <v>0</v>
      </c>
      <c r="T174" s="50">
        <f>VLOOKUP(A174,Dec2023Data!$A$3:$AA$180,16,FALSE)</f>
        <v>8.3000000000000004E-2</v>
      </c>
      <c r="U174" s="50">
        <f>VLOOKUP($A$8,Dec2023Data!$A$3:$AA$180,9,FALSE)</f>
        <v>0</v>
      </c>
      <c r="V174" s="50">
        <f>VLOOKUP(A174,Dec2023Data!$A$3:$AA$180,18,FALSE)</f>
        <v>5.4119999999999999</v>
      </c>
      <c r="W174" s="50">
        <f>VLOOKUP($A$8,Dec2023Data!$A$3:$AA$180,9,FALSE)</f>
        <v>0</v>
      </c>
      <c r="X174" s="50">
        <f>VLOOKUP(A174,Dec2023Data!$A$3:$AA$180,19,FALSE)</f>
        <v>0</v>
      </c>
      <c r="Y174" s="50">
        <f>VLOOKUP($A$8,Dec2023Data!$A$3:$AA$180,9,FALSE)</f>
        <v>0</v>
      </c>
      <c r="Z174" s="50">
        <f>VLOOKUP(A174,Dec2023Data!$A$3:$AA$180,20,FALSE)</f>
        <v>0</v>
      </c>
      <c r="AA174" s="50">
        <f>VLOOKUP($A$8,Dec2023Data!$A$3:$AA$180,9,FALSE)</f>
        <v>0</v>
      </c>
      <c r="AB174" s="50">
        <f>VLOOKUP(A174,Dec2023Data!$A$3:$AA$180,21,FALSE)</f>
        <v>0</v>
      </c>
      <c r="AC174" s="50">
        <f>VLOOKUP($A$8,Dec2023Data!$A$3:$AA$180,9,FALSE)</f>
        <v>0</v>
      </c>
      <c r="AD174" s="50">
        <f>VLOOKUP(A174,Dec2023Data!$A$3:$AA$180,22,FALSE)</f>
        <v>0</v>
      </c>
      <c r="AE174" s="50">
        <f>VLOOKUP($A$8,Dec2023Data!$A$3:$AA$180,9,FALSE)</f>
        <v>0</v>
      </c>
      <c r="AF174" s="50">
        <f>VLOOKUP(A174,Dec2023Data!$A$3:$AA$180,23,FALSE)</f>
        <v>29.091000000000001</v>
      </c>
      <c r="AG174" s="51"/>
      <c r="AH174" s="51">
        <f>+AF174-R174-V174</f>
        <v>23.679000000000002</v>
      </c>
      <c r="AI174" s="57">
        <f>+AH174/AF174</f>
        <v>0.81396308136537077</v>
      </c>
      <c r="AK174" s="51">
        <f>+N174+P174+R174</f>
        <v>0</v>
      </c>
    </row>
    <row r="175" spans="1:37" x14ac:dyDescent="0.25">
      <c r="B175" s="10"/>
      <c r="C175" s="7"/>
      <c r="D175" s="25"/>
      <c r="E175" s="25"/>
      <c r="F175" s="28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</row>
    <row r="176" spans="1:37" x14ac:dyDescent="0.25">
      <c r="A176" s="5" t="s">
        <v>418</v>
      </c>
      <c r="B176" s="10" t="s">
        <v>86</v>
      </c>
      <c r="C176" s="6" t="s">
        <v>419</v>
      </c>
      <c r="D176" s="25">
        <v>29731915</v>
      </c>
      <c r="E176" s="25">
        <v>0</v>
      </c>
      <c r="F176" s="25">
        <f>D176-E176</f>
        <v>29731915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</row>
    <row r="177" spans="1:37" x14ac:dyDescent="0.25">
      <c r="A177" s="5" t="s">
        <v>418</v>
      </c>
      <c r="C177" s="7" t="s">
        <v>420</v>
      </c>
      <c r="D177" s="26">
        <f t="shared" ref="D177:E177" si="49">SUM(D176)</f>
        <v>29731915</v>
      </c>
      <c r="E177" s="26">
        <f t="shared" si="49"/>
        <v>0</v>
      </c>
      <c r="F177" s="26">
        <f>SUM(F176)</f>
        <v>29731915</v>
      </c>
      <c r="G177" s="50">
        <f>VLOOKUP(A177,Dec2023Data!$A$3:$AA$180,8,FALSE)</f>
        <v>27</v>
      </c>
      <c r="H177" s="50">
        <f>VLOOKUP(A177,Dec2023Data!$A$3:$AA$180,9,FALSE)</f>
        <v>7.202</v>
      </c>
      <c r="I177" s="50">
        <f>VLOOKUP(A177,Dec2023Data!$A$3:$AA$180,10,FALSE)</f>
        <v>19.797999999999998</v>
      </c>
      <c r="J177" s="50">
        <f>VLOOKUP($A$8,Dec2023Data!$A$3:$AA$180,9,FALSE)</f>
        <v>0</v>
      </c>
      <c r="K177" s="50">
        <f>VLOOKUP(A177,Dec2023Data!$A$3:$AA$180,11,FALSE)</f>
        <v>0</v>
      </c>
      <c r="L177" s="50">
        <f>VLOOKUP($A$8,Dec2023Data!$A$3:$AA$180,9,FALSE)</f>
        <v>0</v>
      </c>
      <c r="M177" s="50">
        <f>VLOOKUP(A177,Dec2023Data!$A$3:$AA$180,12,FALSE)</f>
        <v>0</v>
      </c>
      <c r="N177" s="50">
        <f>VLOOKUP(A177,Dec2023Data!$A$3:$AA$180,13,FALSE)</f>
        <v>0</v>
      </c>
      <c r="O177" s="50">
        <f>VLOOKUP($A$8,Dec2023Data!$A$3:$AA$180,9,FALSE)</f>
        <v>0</v>
      </c>
      <c r="P177" s="50">
        <f>VLOOKUP(A177,Dec2023Data!$A$3:$AA$180,14,FALSE)</f>
        <v>0</v>
      </c>
      <c r="Q177" s="50">
        <f>VLOOKUP($A$8,Dec2023Data!$A$3:$AA$180,9,FALSE)</f>
        <v>0</v>
      </c>
      <c r="R177" s="50">
        <f>VLOOKUP(A177,Dec2023Data!$A$3:$AA$180,15,FALSE)</f>
        <v>0</v>
      </c>
      <c r="S177" s="50">
        <f>VLOOKUP($A$8,Dec2023Data!$A$3:$AA$180,9,FALSE)</f>
        <v>0</v>
      </c>
      <c r="T177" s="50">
        <f>VLOOKUP(A177,Dec2023Data!$A$3:$AA$180,16,FALSE)</f>
        <v>1.6E-2</v>
      </c>
      <c r="U177" s="50">
        <f>VLOOKUP($A$8,Dec2023Data!$A$3:$AA$180,9,FALSE)</f>
        <v>0</v>
      </c>
      <c r="V177" s="50">
        <f>VLOOKUP(A177,Dec2023Data!$A$3:$AA$180,18,FALSE)</f>
        <v>0</v>
      </c>
      <c r="W177" s="50">
        <f>VLOOKUP($A$8,Dec2023Data!$A$3:$AA$180,9,FALSE)</f>
        <v>0</v>
      </c>
      <c r="X177" s="50">
        <f>VLOOKUP(A177,Dec2023Data!$A$3:$AA$180,19,FALSE)</f>
        <v>0</v>
      </c>
      <c r="Y177" s="50">
        <f>VLOOKUP($A$8,Dec2023Data!$A$3:$AA$180,9,FALSE)</f>
        <v>0</v>
      </c>
      <c r="Z177" s="50">
        <f>VLOOKUP(A177,Dec2023Data!$A$3:$AA$180,20,FALSE)</f>
        <v>0</v>
      </c>
      <c r="AA177" s="50">
        <f>VLOOKUP($A$8,Dec2023Data!$A$3:$AA$180,9,FALSE)</f>
        <v>0</v>
      </c>
      <c r="AB177" s="50">
        <f>VLOOKUP(A177,Dec2023Data!$A$3:$AA$180,21,FALSE)</f>
        <v>0</v>
      </c>
      <c r="AC177" s="50">
        <f>VLOOKUP($A$8,Dec2023Data!$A$3:$AA$180,9,FALSE)</f>
        <v>0</v>
      </c>
      <c r="AD177" s="50">
        <f>VLOOKUP(A177,Dec2023Data!$A$3:$AA$180,22,FALSE)</f>
        <v>0</v>
      </c>
      <c r="AE177" s="50">
        <f>VLOOKUP($A$8,Dec2023Data!$A$3:$AA$180,9,FALSE)</f>
        <v>0</v>
      </c>
      <c r="AF177" s="50">
        <f>VLOOKUP(A177,Dec2023Data!$A$3:$AA$180,23,FALSE)</f>
        <v>19.814</v>
      </c>
      <c r="AG177" s="51"/>
      <c r="AH177" s="51">
        <f>+AF177-R177-V177</f>
        <v>19.814</v>
      </c>
      <c r="AI177" s="57">
        <f>+AH177/AF177</f>
        <v>1</v>
      </c>
      <c r="AK177" s="51">
        <f>+N177+P177+R177</f>
        <v>0</v>
      </c>
    </row>
    <row r="178" spans="1:37" x14ac:dyDescent="0.25">
      <c r="C178" s="7"/>
      <c r="D178" s="25"/>
      <c r="E178" s="25"/>
      <c r="F178" s="28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</row>
    <row r="179" spans="1:37" x14ac:dyDescent="0.25">
      <c r="A179" s="17" t="s">
        <v>421</v>
      </c>
      <c r="B179" s="10" t="s">
        <v>92</v>
      </c>
      <c r="C179" s="18" t="s">
        <v>422</v>
      </c>
      <c r="D179" s="25">
        <v>52239870</v>
      </c>
      <c r="E179" s="25">
        <v>0</v>
      </c>
      <c r="F179" s="25">
        <f>D179-E179</f>
        <v>52239870</v>
      </c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</row>
    <row r="180" spans="1:37" x14ac:dyDescent="0.25">
      <c r="A180" s="17" t="s">
        <v>421</v>
      </c>
      <c r="B180" s="10" t="s">
        <v>86</v>
      </c>
      <c r="C180" s="18" t="s">
        <v>422</v>
      </c>
      <c r="D180" s="25">
        <v>5246420</v>
      </c>
      <c r="E180" s="25">
        <v>0</v>
      </c>
      <c r="F180" s="25">
        <f>D180-E180</f>
        <v>5246420</v>
      </c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</row>
    <row r="181" spans="1:37" x14ac:dyDescent="0.25">
      <c r="A181" s="17" t="s">
        <v>421</v>
      </c>
      <c r="C181" s="7" t="s">
        <v>423</v>
      </c>
      <c r="D181" s="26">
        <f t="shared" ref="D181:E181" si="50">SUM(D179:D180)</f>
        <v>57486290</v>
      </c>
      <c r="E181" s="26">
        <f t="shared" si="50"/>
        <v>0</v>
      </c>
      <c r="F181" s="26">
        <f>SUM(F179:F180)</f>
        <v>57486290</v>
      </c>
      <c r="G181" s="50">
        <f>VLOOKUP(A181,Dec2023Data!$A$3:$AA$180,8,FALSE)</f>
        <v>27</v>
      </c>
      <c r="H181" s="50">
        <f>VLOOKUP(A181,Dec2023Data!$A$3:$AA$180,9,FALSE)</f>
        <v>0</v>
      </c>
      <c r="I181" s="50">
        <f>VLOOKUP(A181,Dec2023Data!$A$3:$AA$180,10,FALSE)</f>
        <v>27</v>
      </c>
      <c r="J181" s="50">
        <f>VLOOKUP($A$8,Dec2023Data!$A$3:$AA$180,9,FALSE)</f>
        <v>0</v>
      </c>
      <c r="K181" s="50">
        <f>VLOOKUP(A181,Dec2023Data!$A$3:$AA$180,11,FALSE)</f>
        <v>0</v>
      </c>
      <c r="L181" s="50">
        <f>VLOOKUP($A$8,Dec2023Data!$A$3:$AA$180,9,FALSE)</f>
        <v>0</v>
      </c>
      <c r="M181" s="50">
        <f>VLOOKUP(A181,Dec2023Data!$A$3:$AA$180,12,FALSE)</f>
        <v>0</v>
      </c>
      <c r="N181" s="50">
        <f>VLOOKUP(A181,Dec2023Data!$A$3:$AA$180,13,FALSE)</f>
        <v>0</v>
      </c>
      <c r="O181" s="50">
        <f>VLOOKUP($A$8,Dec2023Data!$A$3:$AA$180,9,FALSE)</f>
        <v>0</v>
      </c>
      <c r="P181" s="50">
        <f>VLOOKUP(A181,Dec2023Data!$A$3:$AA$180,14,FALSE)</f>
        <v>0</v>
      </c>
      <c r="Q181" s="50">
        <f>VLOOKUP($A$8,Dec2023Data!$A$3:$AA$180,9,FALSE)</f>
        <v>0</v>
      </c>
      <c r="R181" s="50">
        <f>VLOOKUP(A181,Dec2023Data!$A$3:$AA$180,15,FALSE)</f>
        <v>0</v>
      </c>
      <c r="S181" s="50">
        <f>VLOOKUP($A$8,Dec2023Data!$A$3:$AA$180,9,FALSE)</f>
        <v>0</v>
      </c>
      <c r="T181" s="50">
        <f>VLOOKUP(A181,Dec2023Data!$A$3:$AA$180,16,FALSE)</f>
        <v>0.127</v>
      </c>
      <c r="U181" s="50">
        <f>VLOOKUP($A$8,Dec2023Data!$A$3:$AA$180,9,FALSE)</f>
        <v>0</v>
      </c>
      <c r="V181" s="50">
        <f>VLOOKUP(A181,Dec2023Data!$A$3:$AA$180,18,FALSE)</f>
        <v>9.5</v>
      </c>
      <c r="W181" s="50">
        <f>VLOOKUP($A$8,Dec2023Data!$A$3:$AA$180,9,FALSE)</f>
        <v>0</v>
      </c>
      <c r="X181" s="50">
        <f>VLOOKUP(A181,Dec2023Data!$A$3:$AA$180,19,FALSE)</f>
        <v>0</v>
      </c>
      <c r="Y181" s="50">
        <f>VLOOKUP($A$8,Dec2023Data!$A$3:$AA$180,9,FALSE)</f>
        <v>0</v>
      </c>
      <c r="Z181" s="50">
        <f>VLOOKUP(A181,Dec2023Data!$A$3:$AA$180,20,FALSE)</f>
        <v>0</v>
      </c>
      <c r="AA181" s="50">
        <f>VLOOKUP($A$8,Dec2023Data!$A$3:$AA$180,9,FALSE)</f>
        <v>0</v>
      </c>
      <c r="AB181" s="50">
        <f>VLOOKUP(A181,Dec2023Data!$A$3:$AA$180,21,FALSE)</f>
        <v>0</v>
      </c>
      <c r="AC181" s="50">
        <f>VLOOKUP($A$8,Dec2023Data!$A$3:$AA$180,9,FALSE)</f>
        <v>0</v>
      </c>
      <c r="AD181" s="50">
        <f>VLOOKUP(A181,Dec2023Data!$A$3:$AA$180,22,FALSE)</f>
        <v>0</v>
      </c>
      <c r="AE181" s="50">
        <f>VLOOKUP($A$8,Dec2023Data!$A$3:$AA$180,9,FALSE)</f>
        <v>0</v>
      </c>
      <c r="AF181" s="50">
        <f>VLOOKUP(A181,Dec2023Data!$A$3:$AA$180,23,FALSE)</f>
        <v>36.627000000000002</v>
      </c>
      <c r="AG181" s="51"/>
      <c r="AH181" s="51">
        <f>+AF181-R181-V181</f>
        <v>27.127000000000002</v>
      </c>
      <c r="AI181" s="57">
        <f>+AH181/AF181</f>
        <v>0.74062849810249276</v>
      </c>
      <c r="AK181" s="51">
        <f>+N181+P181+R181</f>
        <v>0</v>
      </c>
    </row>
    <row r="182" spans="1:37" x14ac:dyDescent="0.25">
      <c r="C182" s="7"/>
      <c r="D182" s="25"/>
      <c r="E182" s="25"/>
      <c r="F182" s="28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</row>
    <row r="183" spans="1:37" x14ac:dyDescent="0.25">
      <c r="A183" s="5" t="s">
        <v>424</v>
      </c>
      <c r="B183" s="10" t="s">
        <v>92</v>
      </c>
      <c r="C183" s="6" t="s">
        <v>425</v>
      </c>
      <c r="D183" s="25">
        <v>997365410</v>
      </c>
      <c r="E183" s="25">
        <v>11318430</v>
      </c>
      <c r="F183" s="25">
        <f>D183-E183</f>
        <v>986046980</v>
      </c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</row>
    <row r="184" spans="1:37" x14ac:dyDescent="0.25">
      <c r="A184" s="5" t="s">
        <v>424</v>
      </c>
      <c r="B184" s="10"/>
      <c r="C184" s="7" t="s">
        <v>426</v>
      </c>
      <c r="D184" s="26">
        <f t="shared" ref="D184:F184" si="51">SUM(D183)</f>
        <v>997365410</v>
      </c>
      <c r="E184" s="26">
        <f t="shared" si="51"/>
        <v>11318430</v>
      </c>
      <c r="F184" s="26">
        <f t="shared" si="51"/>
        <v>986046980</v>
      </c>
      <c r="G184" s="50">
        <f>VLOOKUP(A184,Dec2023Data!$A$3:$AA$180,8,FALSE)</f>
        <v>15.72</v>
      </c>
      <c r="H184" s="50">
        <f>VLOOKUP(A184,Dec2023Data!$A$3:$AA$180,9,FALSE)</f>
        <v>0</v>
      </c>
      <c r="I184" s="50">
        <f>VLOOKUP(A184,Dec2023Data!$A$3:$AA$180,10,FALSE)</f>
        <v>15.72</v>
      </c>
      <c r="J184" s="50">
        <f>VLOOKUP($A$8,Dec2023Data!$A$3:$AA$180,9,FALSE)</f>
        <v>0</v>
      </c>
      <c r="K184" s="50">
        <f>VLOOKUP(A184,Dec2023Data!$A$3:$AA$180,11,FALSE)</f>
        <v>0</v>
      </c>
      <c r="L184" s="50">
        <f>VLOOKUP($A$8,Dec2023Data!$A$3:$AA$180,9,FALSE)</f>
        <v>0</v>
      </c>
      <c r="M184" s="50">
        <f>VLOOKUP(A184,Dec2023Data!$A$3:$AA$180,12,FALSE)</f>
        <v>0</v>
      </c>
      <c r="N184" s="50">
        <f>VLOOKUP(A184,Dec2023Data!$A$3:$AA$180,13,FALSE)</f>
        <v>0</v>
      </c>
      <c r="O184" s="50">
        <f>VLOOKUP($A$8,Dec2023Data!$A$3:$AA$180,9,FALSE)</f>
        <v>0</v>
      </c>
      <c r="P184" s="50">
        <f>VLOOKUP(A184,Dec2023Data!$A$3:$AA$180,14,FALSE)</f>
        <v>0</v>
      </c>
      <c r="Q184" s="50">
        <f>VLOOKUP($A$8,Dec2023Data!$A$3:$AA$180,9,FALSE)</f>
        <v>0</v>
      </c>
      <c r="R184" s="50">
        <f>VLOOKUP(A184,Dec2023Data!$A$3:$AA$180,15,FALSE)</f>
        <v>5.8319999999999999</v>
      </c>
      <c r="S184" s="50">
        <f>VLOOKUP($A$8,Dec2023Data!$A$3:$AA$180,9,FALSE)</f>
        <v>0</v>
      </c>
      <c r="T184" s="50">
        <f>VLOOKUP(A184,Dec2023Data!$A$3:$AA$180,16,FALSE)</f>
        <v>0.308</v>
      </c>
      <c r="U184" s="50">
        <f>VLOOKUP($A$8,Dec2023Data!$A$3:$AA$180,9,FALSE)</f>
        <v>0</v>
      </c>
      <c r="V184" s="50">
        <f>VLOOKUP(A184,Dec2023Data!$A$3:$AA$180,18,FALSE)</f>
        <v>14.757999999999999</v>
      </c>
      <c r="W184" s="50">
        <f>VLOOKUP($A$8,Dec2023Data!$A$3:$AA$180,9,FALSE)</f>
        <v>0</v>
      </c>
      <c r="X184" s="50">
        <f>VLOOKUP(A184,Dec2023Data!$A$3:$AA$180,19,FALSE)</f>
        <v>0</v>
      </c>
      <c r="Y184" s="50">
        <f>VLOOKUP($A$8,Dec2023Data!$A$3:$AA$180,9,FALSE)</f>
        <v>0</v>
      </c>
      <c r="Z184" s="50">
        <f>VLOOKUP(A184,Dec2023Data!$A$3:$AA$180,20,FALSE)</f>
        <v>0</v>
      </c>
      <c r="AA184" s="50">
        <f>VLOOKUP($A$8,Dec2023Data!$A$3:$AA$180,9,FALSE)</f>
        <v>0</v>
      </c>
      <c r="AB184" s="50">
        <f>VLOOKUP(A184,Dec2023Data!$A$3:$AA$180,21,FALSE)</f>
        <v>0</v>
      </c>
      <c r="AC184" s="50">
        <f>VLOOKUP($A$8,Dec2023Data!$A$3:$AA$180,9,FALSE)</f>
        <v>0</v>
      </c>
      <c r="AD184" s="50">
        <f>VLOOKUP(A184,Dec2023Data!$A$3:$AA$180,22,FALSE)</f>
        <v>0</v>
      </c>
      <c r="AE184" s="50">
        <f>VLOOKUP($A$8,Dec2023Data!$A$3:$AA$180,9,FALSE)</f>
        <v>0</v>
      </c>
      <c r="AF184" s="50">
        <f>VLOOKUP(A184,Dec2023Data!$A$3:$AA$180,23,FALSE)</f>
        <v>36.618000000000002</v>
      </c>
      <c r="AG184" s="51"/>
      <c r="AH184" s="51">
        <f>+AF184-R184-V184</f>
        <v>16.028000000000002</v>
      </c>
      <c r="AI184" s="57">
        <f>+AH184/AF184</f>
        <v>0.43770823092468186</v>
      </c>
      <c r="AK184" s="51">
        <f>+N184+P184+R184</f>
        <v>5.8319999999999999</v>
      </c>
    </row>
    <row r="185" spans="1:37" x14ac:dyDescent="0.25">
      <c r="B185" s="10"/>
      <c r="C185" s="7"/>
      <c r="D185" s="25"/>
      <c r="E185" s="25"/>
      <c r="F185" s="28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</row>
    <row r="186" spans="1:37" x14ac:dyDescent="0.25">
      <c r="A186" s="5" t="s">
        <v>427</v>
      </c>
      <c r="B186" s="10" t="s">
        <v>92</v>
      </c>
      <c r="C186" s="6" t="s">
        <v>428</v>
      </c>
      <c r="D186" s="25">
        <v>855646760</v>
      </c>
      <c r="E186" s="25">
        <v>2070940</v>
      </c>
      <c r="F186" s="25">
        <f>D186-E186</f>
        <v>853575820</v>
      </c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</row>
    <row r="187" spans="1:37" x14ac:dyDescent="0.25">
      <c r="A187" s="5" t="s">
        <v>427</v>
      </c>
      <c r="C187" s="7" t="s">
        <v>429</v>
      </c>
      <c r="D187" s="26">
        <f t="shared" ref="D187:E187" si="52">SUM(D186)</f>
        <v>855646760</v>
      </c>
      <c r="E187" s="26">
        <f t="shared" si="52"/>
        <v>2070940</v>
      </c>
      <c r="F187" s="26">
        <f>SUM(F186)</f>
        <v>853575820</v>
      </c>
      <c r="G187" s="50">
        <f>VLOOKUP(A187,Dec2023Data!$A$3:$AA$180,8,FALSE)</f>
        <v>27</v>
      </c>
      <c r="H187" s="50">
        <f>VLOOKUP(A187,Dec2023Data!$A$3:$AA$180,9,FALSE)</f>
        <v>2.1059999999999999</v>
      </c>
      <c r="I187" s="50">
        <f>VLOOKUP(A187,Dec2023Data!$A$3:$AA$180,10,FALSE)</f>
        <v>24.893999999999998</v>
      </c>
      <c r="J187" s="50">
        <f>VLOOKUP($A$8,Dec2023Data!$A$3:$AA$180,9,FALSE)</f>
        <v>0</v>
      </c>
      <c r="K187" s="50">
        <f>VLOOKUP(A187,Dec2023Data!$A$3:$AA$180,11,FALSE)</f>
        <v>0</v>
      </c>
      <c r="L187" s="50">
        <f>VLOOKUP($A$8,Dec2023Data!$A$3:$AA$180,9,FALSE)</f>
        <v>0</v>
      </c>
      <c r="M187" s="50">
        <f>VLOOKUP(A187,Dec2023Data!$A$3:$AA$180,12,FALSE)</f>
        <v>0</v>
      </c>
      <c r="N187" s="50">
        <f>VLOOKUP(A187,Dec2023Data!$A$3:$AA$180,13,FALSE)</f>
        <v>0</v>
      </c>
      <c r="O187" s="50">
        <f>VLOOKUP($A$8,Dec2023Data!$A$3:$AA$180,9,FALSE)</f>
        <v>0</v>
      </c>
      <c r="P187" s="50">
        <f>VLOOKUP(A187,Dec2023Data!$A$3:$AA$180,14,FALSE)</f>
        <v>0</v>
      </c>
      <c r="Q187" s="50">
        <f>VLOOKUP($A$8,Dec2023Data!$A$3:$AA$180,9,FALSE)</f>
        <v>0</v>
      </c>
      <c r="R187" s="50">
        <f>VLOOKUP(A187,Dec2023Data!$A$3:$AA$180,15,FALSE)</f>
        <v>11.135</v>
      </c>
      <c r="S187" s="50">
        <f>VLOOKUP($A$8,Dec2023Data!$A$3:$AA$180,9,FALSE)</f>
        <v>0</v>
      </c>
      <c r="T187" s="50">
        <f>VLOOKUP(A187,Dec2023Data!$A$3:$AA$180,16,FALSE)</f>
        <v>5.6000000000000001E-2</v>
      </c>
      <c r="U187" s="50">
        <f>VLOOKUP($A$8,Dec2023Data!$A$3:$AA$180,9,FALSE)</f>
        <v>0</v>
      </c>
      <c r="V187" s="50">
        <f>VLOOKUP(A187,Dec2023Data!$A$3:$AA$180,18,FALSE)</f>
        <v>4.7</v>
      </c>
      <c r="W187" s="50">
        <f>VLOOKUP($A$8,Dec2023Data!$A$3:$AA$180,9,FALSE)</f>
        <v>0</v>
      </c>
      <c r="X187" s="50">
        <f>VLOOKUP(A187,Dec2023Data!$A$3:$AA$180,19,FALSE)</f>
        <v>0</v>
      </c>
      <c r="Y187" s="50">
        <f>VLOOKUP($A$8,Dec2023Data!$A$3:$AA$180,9,FALSE)</f>
        <v>0</v>
      </c>
      <c r="Z187" s="50">
        <f>VLOOKUP(A187,Dec2023Data!$A$3:$AA$180,20,FALSE)</f>
        <v>0</v>
      </c>
      <c r="AA187" s="50">
        <f>VLOOKUP($A$8,Dec2023Data!$A$3:$AA$180,9,FALSE)</f>
        <v>0</v>
      </c>
      <c r="AB187" s="50">
        <f>VLOOKUP(A187,Dec2023Data!$A$3:$AA$180,21,FALSE)</f>
        <v>0</v>
      </c>
      <c r="AC187" s="50">
        <f>VLOOKUP($A$8,Dec2023Data!$A$3:$AA$180,9,FALSE)</f>
        <v>0</v>
      </c>
      <c r="AD187" s="50">
        <f>VLOOKUP(A187,Dec2023Data!$A$3:$AA$180,22,FALSE)</f>
        <v>6.3120000000000003</v>
      </c>
      <c r="AE187" s="50">
        <f>VLOOKUP($A$8,Dec2023Data!$A$3:$AA$180,9,FALSE)</f>
        <v>0</v>
      </c>
      <c r="AF187" s="50">
        <f>VLOOKUP(A187,Dec2023Data!$A$3:$AA$180,23,FALSE)</f>
        <v>47.097000000000001</v>
      </c>
      <c r="AG187" s="51"/>
      <c r="AH187" s="51">
        <f>+AF187-R187-V187</f>
        <v>31.262000000000004</v>
      </c>
      <c r="AI187" s="57">
        <f>+AH187/AF187</f>
        <v>0.66377900927872269</v>
      </c>
      <c r="AK187" s="51">
        <f>+N187+P187+R187</f>
        <v>11.135</v>
      </c>
    </row>
    <row r="188" spans="1:37" x14ac:dyDescent="0.25">
      <c r="C188" s="7"/>
      <c r="D188" s="25"/>
      <c r="E188" s="25"/>
      <c r="F188" s="28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</row>
    <row r="189" spans="1:37" x14ac:dyDescent="0.25">
      <c r="A189" s="5" t="s">
        <v>430</v>
      </c>
      <c r="B189" s="10" t="s">
        <v>92</v>
      </c>
      <c r="C189" s="6" t="s">
        <v>431</v>
      </c>
      <c r="D189" s="25">
        <v>247559830</v>
      </c>
      <c r="E189" s="25">
        <v>4900420</v>
      </c>
      <c r="F189" s="25">
        <f>D189-E189</f>
        <v>242659410</v>
      </c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</row>
    <row r="190" spans="1:37" x14ac:dyDescent="0.25">
      <c r="A190" s="5" t="s">
        <v>430</v>
      </c>
      <c r="B190" s="10"/>
      <c r="C190" s="7" t="s">
        <v>432</v>
      </c>
      <c r="D190" s="26">
        <f t="shared" ref="D190:E190" si="53">SUM(D189)</f>
        <v>247559830</v>
      </c>
      <c r="E190" s="26">
        <f t="shared" si="53"/>
        <v>4900420</v>
      </c>
      <c r="F190" s="26">
        <f>SUM(F189)</f>
        <v>242659410</v>
      </c>
      <c r="G190" s="50">
        <f>VLOOKUP(A190,Dec2023Data!$A$3:$AA$180,8,FALSE)</f>
        <v>27</v>
      </c>
      <c r="H190" s="50">
        <f>VLOOKUP(A190,Dec2023Data!$A$3:$AA$180,9,FALSE)</f>
        <v>4.3159999999999998</v>
      </c>
      <c r="I190" s="50">
        <f>VLOOKUP(A190,Dec2023Data!$A$3:$AA$180,10,FALSE)</f>
        <v>22.684000000000001</v>
      </c>
      <c r="J190" s="50">
        <f>VLOOKUP($A$8,Dec2023Data!$A$3:$AA$180,9,FALSE)</f>
        <v>0</v>
      </c>
      <c r="K190" s="50">
        <f>VLOOKUP(A190,Dec2023Data!$A$3:$AA$180,11,FALSE)</f>
        <v>0</v>
      </c>
      <c r="L190" s="50">
        <f>VLOOKUP($A$8,Dec2023Data!$A$3:$AA$180,9,FALSE)</f>
        <v>0</v>
      </c>
      <c r="M190" s="50">
        <f>VLOOKUP(A190,Dec2023Data!$A$3:$AA$180,12,FALSE)</f>
        <v>0</v>
      </c>
      <c r="N190" s="50">
        <f>VLOOKUP(A190,Dec2023Data!$A$3:$AA$180,13,FALSE)</f>
        <v>0</v>
      </c>
      <c r="O190" s="50">
        <f>VLOOKUP($A$8,Dec2023Data!$A$3:$AA$180,9,FALSE)</f>
        <v>0</v>
      </c>
      <c r="P190" s="50">
        <f>VLOOKUP(A190,Dec2023Data!$A$3:$AA$180,14,FALSE)</f>
        <v>0</v>
      </c>
      <c r="Q190" s="50">
        <f>VLOOKUP($A$8,Dec2023Data!$A$3:$AA$180,9,FALSE)</f>
        <v>0</v>
      </c>
      <c r="R190" s="50">
        <f>VLOOKUP(A190,Dec2023Data!$A$3:$AA$180,15,FALSE)</f>
        <v>5</v>
      </c>
      <c r="S190" s="50">
        <f>VLOOKUP($A$8,Dec2023Data!$A$3:$AA$180,9,FALSE)</f>
        <v>0</v>
      </c>
      <c r="T190" s="50">
        <f>VLOOKUP(A190,Dec2023Data!$A$3:$AA$180,16,FALSE)</f>
        <v>4.7E-2</v>
      </c>
      <c r="U190" s="50">
        <f>VLOOKUP($A$8,Dec2023Data!$A$3:$AA$180,9,FALSE)</f>
        <v>0</v>
      </c>
      <c r="V190" s="50">
        <f>VLOOKUP(A190,Dec2023Data!$A$3:$AA$180,18,FALSE)</f>
        <v>0</v>
      </c>
      <c r="W190" s="50">
        <f>VLOOKUP($A$8,Dec2023Data!$A$3:$AA$180,9,FALSE)</f>
        <v>0</v>
      </c>
      <c r="X190" s="50">
        <f>VLOOKUP(A190,Dec2023Data!$A$3:$AA$180,19,FALSE)</f>
        <v>0</v>
      </c>
      <c r="Y190" s="50">
        <f>VLOOKUP($A$8,Dec2023Data!$A$3:$AA$180,9,FALSE)</f>
        <v>0</v>
      </c>
      <c r="Z190" s="50">
        <f>VLOOKUP(A190,Dec2023Data!$A$3:$AA$180,20,FALSE)</f>
        <v>0</v>
      </c>
      <c r="AA190" s="50">
        <f>VLOOKUP($A$8,Dec2023Data!$A$3:$AA$180,9,FALSE)</f>
        <v>0</v>
      </c>
      <c r="AB190" s="50">
        <f>VLOOKUP(A190,Dec2023Data!$A$3:$AA$180,21,FALSE)</f>
        <v>0</v>
      </c>
      <c r="AC190" s="50">
        <f>VLOOKUP($A$8,Dec2023Data!$A$3:$AA$180,9,FALSE)</f>
        <v>0</v>
      </c>
      <c r="AD190" s="50">
        <f>VLOOKUP(A190,Dec2023Data!$A$3:$AA$180,22,FALSE)</f>
        <v>0</v>
      </c>
      <c r="AE190" s="50">
        <f>VLOOKUP($A$8,Dec2023Data!$A$3:$AA$180,9,FALSE)</f>
        <v>0</v>
      </c>
      <c r="AF190" s="50">
        <f>VLOOKUP(A190,Dec2023Data!$A$3:$AA$180,23,FALSE)</f>
        <v>27.731000000000002</v>
      </c>
      <c r="AG190" s="51"/>
      <c r="AH190" s="51">
        <f>+AF190-R190-V190</f>
        <v>22.731000000000002</v>
      </c>
      <c r="AI190" s="57">
        <f>+AH190/AF190</f>
        <v>0.81969636868486528</v>
      </c>
      <c r="AK190" s="51">
        <f>+N190+P190+R190</f>
        <v>5</v>
      </c>
    </row>
    <row r="191" spans="1:37" x14ac:dyDescent="0.25">
      <c r="B191" s="10"/>
      <c r="C191" s="7"/>
      <c r="D191" s="25"/>
      <c r="E191" s="25"/>
      <c r="F191" s="28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</row>
    <row r="192" spans="1:37" x14ac:dyDescent="0.25">
      <c r="A192" s="5" t="s">
        <v>433</v>
      </c>
      <c r="B192" s="10" t="s">
        <v>92</v>
      </c>
      <c r="C192" s="6" t="s">
        <v>434</v>
      </c>
      <c r="D192" s="25">
        <v>4233689670</v>
      </c>
      <c r="E192" s="25">
        <v>111823160</v>
      </c>
      <c r="F192" s="25">
        <f>D192-E192</f>
        <v>4121866510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</row>
    <row r="193" spans="1:37" x14ac:dyDescent="0.25">
      <c r="A193" s="5" t="s">
        <v>433</v>
      </c>
      <c r="B193" s="10"/>
      <c r="C193" s="7" t="s">
        <v>435</v>
      </c>
      <c r="D193" s="26">
        <f t="shared" ref="D193:E193" si="54">SUM(D192)</f>
        <v>4233689670</v>
      </c>
      <c r="E193" s="26">
        <f t="shared" si="54"/>
        <v>111823160</v>
      </c>
      <c r="F193" s="26">
        <f>SUM(F192)</f>
        <v>4121866510</v>
      </c>
      <c r="G193" s="50">
        <f>VLOOKUP(A193,Dec2023Data!$A$3:$AA$180,8,FALSE)</f>
        <v>20.715</v>
      </c>
      <c r="H193" s="50">
        <f>VLOOKUP(A193,Dec2023Data!$A$3:$AA$180,9,FALSE)</f>
        <v>0</v>
      </c>
      <c r="I193" s="50">
        <f>VLOOKUP(A193,Dec2023Data!$A$3:$AA$180,10,FALSE)</f>
        <v>20.715</v>
      </c>
      <c r="J193" s="50">
        <f>VLOOKUP($A$8,Dec2023Data!$A$3:$AA$180,9,FALSE)</f>
        <v>0</v>
      </c>
      <c r="K193" s="50">
        <f>VLOOKUP(A193,Dec2023Data!$A$3:$AA$180,11,FALSE)</f>
        <v>0</v>
      </c>
      <c r="L193" s="50">
        <f>VLOOKUP($A$8,Dec2023Data!$A$3:$AA$180,9,FALSE)</f>
        <v>0</v>
      </c>
      <c r="M193" s="50">
        <f>VLOOKUP(A193,Dec2023Data!$A$3:$AA$180,12,FALSE)</f>
        <v>0</v>
      </c>
      <c r="N193" s="50">
        <f>VLOOKUP(A193,Dec2023Data!$A$3:$AA$180,13,FALSE)</f>
        <v>0</v>
      </c>
      <c r="O193" s="50">
        <f>VLOOKUP($A$8,Dec2023Data!$A$3:$AA$180,9,FALSE)</f>
        <v>0</v>
      </c>
      <c r="P193" s="50">
        <f>VLOOKUP(A193,Dec2023Data!$A$3:$AA$180,14,FALSE)</f>
        <v>0</v>
      </c>
      <c r="Q193" s="50">
        <f>VLOOKUP($A$8,Dec2023Data!$A$3:$AA$180,9,FALSE)</f>
        <v>0</v>
      </c>
      <c r="R193" s="50">
        <f>VLOOKUP(A193,Dec2023Data!$A$3:$AA$180,15,FALSE)</f>
        <v>19.120999999999999</v>
      </c>
      <c r="S193" s="50">
        <f>VLOOKUP($A$8,Dec2023Data!$A$3:$AA$180,9,FALSE)</f>
        <v>0</v>
      </c>
      <c r="T193" s="50">
        <f>VLOOKUP(A193,Dec2023Data!$A$3:$AA$180,16,FALSE)</f>
        <v>0.23300000000000001</v>
      </c>
      <c r="U193" s="50">
        <f>VLOOKUP($A$8,Dec2023Data!$A$3:$AA$180,9,FALSE)</f>
        <v>0</v>
      </c>
      <c r="V193" s="50">
        <f>VLOOKUP(A193,Dec2023Data!$A$3:$AA$180,18,FALSE)</f>
        <v>0</v>
      </c>
      <c r="W193" s="50">
        <f>VLOOKUP($A$8,Dec2023Data!$A$3:$AA$180,9,FALSE)</f>
        <v>0</v>
      </c>
      <c r="X193" s="50">
        <f>VLOOKUP(A193,Dec2023Data!$A$3:$AA$180,19,FALSE)</f>
        <v>0</v>
      </c>
      <c r="Y193" s="50">
        <f>VLOOKUP($A$8,Dec2023Data!$A$3:$AA$180,9,FALSE)</f>
        <v>0</v>
      </c>
      <c r="Z193" s="50">
        <f>VLOOKUP(A193,Dec2023Data!$A$3:$AA$180,20,FALSE)</f>
        <v>0</v>
      </c>
      <c r="AA193" s="50">
        <f>VLOOKUP($A$8,Dec2023Data!$A$3:$AA$180,9,FALSE)</f>
        <v>0</v>
      </c>
      <c r="AB193" s="50">
        <f>VLOOKUP(A193,Dec2023Data!$A$3:$AA$180,21,FALSE)</f>
        <v>0</v>
      </c>
      <c r="AC193" s="50">
        <f>VLOOKUP($A$8,Dec2023Data!$A$3:$AA$180,9,FALSE)</f>
        <v>0</v>
      </c>
      <c r="AD193" s="50">
        <f>VLOOKUP(A193,Dec2023Data!$A$3:$AA$180,22,FALSE)</f>
        <v>0</v>
      </c>
      <c r="AE193" s="50">
        <f>VLOOKUP($A$8,Dec2023Data!$A$3:$AA$180,9,FALSE)</f>
        <v>0</v>
      </c>
      <c r="AF193" s="50">
        <f>VLOOKUP(A193,Dec2023Data!$A$3:$AA$180,23,FALSE)</f>
        <v>40.069000000000003</v>
      </c>
      <c r="AG193" s="51"/>
      <c r="AH193" s="51">
        <f>+AF193-R193-V193</f>
        <v>20.948000000000004</v>
      </c>
      <c r="AI193" s="57">
        <f>+AH193/AF193</f>
        <v>0.52279817315131405</v>
      </c>
      <c r="AK193" s="51">
        <f>+N193+P193+R193</f>
        <v>19.120999999999999</v>
      </c>
    </row>
    <row r="194" spans="1:37" x14ac:dyDescent="0.25">
      <c r="B194" s="10"/>
      <c r="C194" s="7"/>
      <c r="D194" s="25"/>
      <c r="E194" s="25"/>
      <c r="F194" s="28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</row>
    <row r="195" spans="1:37" x14ac:dyDescent="0.25">
      <c r="A195" s="5" t="s">
        <v>436</v>
      </c>
      <c r="B195" s="10" t="s">
        <v>92</v>
      </c>
      <c r="C195" s="6" t="s">
        <v>437</v>
      </c>
      <c r="D195" s="25">
        <v>535684470</v>
      </c>
      <c r="E195" s="25">
        <v>0</v>
      </c>
      <c r="F195" s="25">
        <f>D195-E195</f>
        <v>535684470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</row>
    <row r="196" spans="1:37" x14ac:dyDescent="0.25">
      <c r="A196" s="5" t="s">
        <v>436</v>
      </c>
      <c r="C196" s="7" t="s">
        <v>438</v>
      </c>
      <c r="D196" s="26">
        <f t="shared" ref="D196:E196" si="55">SUM(D195)</f>
        <v>535684470</v>
      </c>
      <c r="E196" s="26">
        <f t="shared" si="55"/>
        <v>0</v>
      </c>
      <c r="F196" s="26">
        <f>SUM(F195)</f>
        <v>535684470</v>
      </c>
      <c r="G196" s="50">
        <f>VLOOKUP(A196,Dec2023Data!$A$3:$AA$180,8,FALSE)</f>
        <v>27</v>
      </c>
      <c r="H196" s="50">
        <f>VLOOKUP(A196,Dec2023Data!$A$3:$AA$180,9,FALSE)</f>
        <v>0</v>
      </c>
      <c r="I196" s="50">
        <f>VLOOKUP(A196,Dec2023Data!$A$3:$AA$180,10,FALSE)</f>
        <v>27</v>
      </c>
      <c r="J196" s="50">
        <f>VLOOKUP($A$8,Dec2023Data!$A$3:$AA$180,9,FALSE)</f>
        <v>0</v>
      </c>
      <c r="K196" s="50">
        <f>VLOOKUP(A196,Dec2023Data!$A$3:$AA$180,11,FALSE)</f>
        <v>0</v>
      </c>
      <c r="L196" s="50">
        <f>VLOOKUP($A$8,Dec2023Data!$A$3:$AA$180,9,FALSE)</f>
        <v>0</v>
      </c>
      <c r="M196" s="50">
        <f>VLOOKUP(A196,Dec2023Data!$A$3:$AA$180,12,FALSE)</f>
        <v>0</v>
      </c>
      <c r="N196" s="50">
        <f>VLOOKUP(A196,Dec2023Data!$A$3:$AA$180,13,FALSE)</f>
        <v>0</v>
      </c>
      <c r="O196" s="50">
        <f>VLOOKUP($A$8,Dec2023Data!$A$3:$AA$180,9,FALSE)</f>
        <v>0</v>
      </c>
      <c r="P196" s="50">
        <f>VLOOKUP(A196,Dec2023Data!$A$3:$AA$180,14,FALSE)</f>
        <v>0</v>
      </c>
      <c r="Q196" s="50">
        <f>VLOOKUP($A$8,Dec2023Data!$A$3:$AA$180,9,FALSE)</f>
        <v>0</v>
      </c>
      <c r="R196" s="50">
        <f>VLOOKUP(A196,Dec2023Data!$A$3:$AA$180,15,FALSE)</f>
        <v>17.355</v>
      </c>
      <c r="S196" s="50">
        <f>VLOOKUP($A$8,Dec2023Data!$A$3:$AA$180,9,FALSE)</f>
        <v>0</v>
      </c>
      <c r="T196" s="50">
        <f>VLOOKUP(A196,Dec2023Data!$A$3:$AA$180,16,FALSE)</f>
        <v>4.4999999999999998E-2</v>
      </c>
      <c r="U196" s="50">
        <f>VLOOKUP($A$8,Dec2023Data!$A$3:$AA$180,9,FALSE)</f>
        <v>0</v>
      </c>
      <c r="V196" s="50">
        <f>VLOOKUP(A196,Dec2023Data!$A$3:$AA$180,18,FALSE)</f>
        <v>10.6</v>
      </c>
      <c r="W196" s="50">
        <f>VLOOKUP($A$8,Dec2023Data!$A$3:$AA$180,9,FALSE)</f>
        <v>0</v>
      </c>
      <c r="X196" s="50">
        <f>VLOOKUP(A196,Dec2023Data!$A$3:$AA$180,19,FALSE)</f>
        <v>0</v>
      </c>
      <c r="Y196" s="50">
        <f>VLOOKUP($A$8,Dec2023Data!$A$3:$AA$180,9,FALSE)</f>
        <v>0</v>
      </c>
      <c r="Z196" s="50">
        <f>VLOOKUP(A196,Dec2023Data!$A$3:$AA$180,20,FALSE)</f>
        <v>0</v>
      </c>
      <c r="AA196" s="50">
        <f>VLOOKUP($A$8,Dec2023Data!$A$3:$AA$180,9,FALSE)</f>
        <v>0</v>
      </c>
      <c r="AB196" s="50">
        <f>VLOOKUP(A196,Dec2023Data!$A$3:$AA$180,21,FALSE)</f>
        <v>0</v>
      </c>
      <c r="AC196" s="50">
        <f>VLOOKUP($A$8,Dec2023Data!$A$3:$AA$180,9,FALSE)</f>
        <v>0</v>
      </c>
      <c r="AD196" s="50">
        <f>VLOOKUP(A196,Dec2023Data!$A$3:$AA$180,22,FALSE)</f>
        <v>0</v>
      </c>
      <c r="AE196" s="50">
        <f>VLOOKUP($A$8,Dec2023Data!$A$3:$AA$180,9,FALSE)</f>
        <v>0</v>
      </c>
      <c r="AF196" s="50">
        <f>VLOOKUP(A196,Dec2023Data!$A$3:$AA$180,23,FALSE)</f>
        <v>55</v>
      </c>
      <c r="AG196" s="51"/>
      <c r="AH196" s="51">
        <f>+AF196-R196-V196</f>
        <v>27.044999999999995</v>
      </c>
      <c r="AI196" s="57">
        <f>+AH196/AF196</f>
        <v>0.49172727272727262</v>
      </c>
      <c r="AK196" s="51">
        <f>+N196+P196+R196</f>
        <v>17.355</v>
      </c>
    </row>
    <row r="197" spans="1:37" x14ac:dyDescent="0.25">
      <c r="C197" s="7"/>
      <c r="D197" s="25"/>
      <c r="E197" s="25"/>
      <c r="F197" s="28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</row>
    <row r="198" spans="1:37" x14ac:dyDescent="0.25">
      <c r="A198" s="5" t="s">
        <v>439</v>
      </c>
      <c r="B198" s="10" t="s">
        <v>92</v>
      </c>
      <c r="C198" s="6" t="s">
        <v>440</v>
      </c>
      <c r="D198" s="25">
        <v>185536830</v>
      </c>
      <c r="E198" s="25">
        <v>2613580</v>
      </c>
      <c r="F198" s="25">
        <f>D198-E198</f>
        <v>182923250</v>
      </c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</row>
    <row r="199" spans="1:37" x14ac:dyDescent="0.25">
      <c r="A199" s="5" t="s">
        <v>439</v>
      </c>
      <c r="B199" s="10"/>
      <c r="C199" s="7" t="s">
        <v>441</v>
      </c>
      <c r="D199" s="26">
        <f t="shared" ref="D199:E199" si="56">SUM(D198)</f>
        <v>185536830</v>
      </c>
      <c r="E199" s="26">
        <f t="shared" si="56"/>
        <v>2613580</v>
      </c>
      <c r="F199" s="26">
        <f>SUM(F198)</f>
        <v>182923250</v>
      </c>
      <c r="G199" s="50">
        <f>VLOOKUP(A199,Dec2023Data!$A$3:$AA$180,8,FALSE)</f>
        <v>27</v>
      </c>
      <c r="H199" s="50">
        <f>VLOOKUP(A199,Dec2023Data!$A$3:$AA$180,9,FALSE)</f>
        <v>1.1839999999999999</v>
      </c>
      <c r="I199" s="50">
        <f>VLOOKUP(A199,Dec2023Data!$A$3:$AA$180,10,FALSE)</f>
        <v>25.815999999999999</v>
      </c>
      <c r="J199" s="50">
        <f>VLOOKUP($A$8,Dec2023Data!$A$3:$AA$180,9,FALSE)</f>
        <v>0</v>
      </c>
      <c r="K199" s="50">
        <f>VLOOKUP(A199,Dec2023Data!$A$3:$AA$180,11,FALSE)</f>
        <v>0</v>
      </c>
      <c r="L199" s="50">
        <f>VLOOKUP($A$8,Dec2023Data!$A$3:$AA$180,9,FALSE)</f>
        <v>0</v>
      </c>
      <c r="M199" s="50">
        <f>VLOOKUP(A199,Dec2023Data!$A$3:$AA$180,12,FALSE)</f>
        <v>0</v>
      </c>
      <c r="N199" s="50">
        <f>VLOOKUP(A199,Dec2023Data!$A$3:$AA$180,13,FALSE)</f>
        <v>0</v>
      </c>
      <c r="O199" s="50">
        <f>VLOOKUP($A$8,Dec2023Data!$A$3:$AA$180,9,FALSE)</f>
        <v>0</v>
      </c>
      <c r="P199" s="50">
        <f>VLOOKUP(A199,Dec2023Data!$A$3:$AA$180,14,FALSE)</f>
        <v>0</v>
      </c>
      <c r="Q199" s="50">
        <f>VLOOKUP($A$8,Dec2023Data!$A$3:$AA$180,9,FALSE)</f>
        <v>0</v>
      </c>
      <c r="R199" s="50">
        <f>VLOOKUP(A199,Dec2023Data!$A$3:$AA$180,15,FALSE)</f>
        <v>23.175999999999998</v>
      </c>
      <c r="S199" s="50">
        <f>VLOOKUP($A$8,Dec2023Data!$A$3:$AA$180,9,FALSE)</f>
        <v>0</v>
      </c>
      <c r="T199" s="50">
        <f>VLOOKUP(A199,Dec2023Data!$A$3:$AA$180,16,FALSE)</f>
        <v>0.216</v>
      </c>
      <c r="U199" s="50">
        <f>VLOOKUP($A$8,Dec2023Data!$A$3:$AA$180,9,FALSE)</f>
        <v>0</v>
      </c>
      <c r="V199" s="50">
        <f>VLOOKUP(A199,Dec2023Data!$A$3:$AA$180,18,FALSE)</f>
        <v>0</v>
      </c>
      <c r="W199" s="50">
        <f>VLOOKUP($A$8,Dec2023Data!$A$3:$AA$180,9,FALSE)</f>
        <v>0</v>
      </c>
      <c r="X199" s="50">
        <f>VLOOKUP(A199,Dec2023Data!$A$3:$AA$180,19,FALSE)</f>
        <v>0</v>
      </c>
      <c r="Y199" s="50">
        <f>VLOOKUP($A$8,Dec2023Data!$A$3:$AA$180,9,FALSE)</f>
        <v>0</v>
      </c>
      <c r="Z199" s="50">
        <f>VLOOKUP(A199,Dec2023Data!$A$3:$AA$180,20,FALSE)</f>
        <v>0</v>
      </c>
      <c r="AA199" s="50">
        <f>VLOOKUP($A$8,Dec2023Data!$A$3:$AA$180,9,FALSE)</f>
        <v>0</v>
      </c>
      <c r="AB199" s="50">
        <f>VLOOKUP(A199,Dec2023Data!$A$3:$AA$180,21,FALSE)</f>
        <v>0</v>
      </c>
      <c r="AC199" s="50">
        <f>VLOOKUP($A$8,Dec2023Data!$A$3:$AA$180,9,FALSE)</f>
        <v>0</v>
      </c>
      <c r="AD199" s="50">
        <f>VLOOKUP(A199,Dec2023Data!$A$3:$AA$180,22,FALSE)</f>
        <v>0</v>
      </c>
      <c r="AE199" s="50">
        <f>VLOOKUP($A$8,Dec2023Data!$A$3:$AA$180,9,FALSE)</f>
        <v>0</v>
      </c>
      <c r="AF199" s="50">
        <f>VLOOKUP(A199,Dec2023Data!$A$3:$AA$180,23,FALSE)</f>
        <v>49.207999999999998</v>
      </c>
      <c r="AG199" s="51"/>
      <c r="AH199" s="51">
        <f>+AF199-R199-V199</f>
        <v>26.032</v>
      </c>
      <c r="AI199" s="57">
        <f>+AH199/AF199</f>
        <v>0.52901967159811414</v>
      </c>
      <c r="AK199" s="51">
        <f>+N199+P199+R199</f>
        <v>23.175999999999998</v>
      </c>
    </row>
    <row r="200" spans="1:37" x14ac:dyDescent="0.25">
      <c r="B200" s="10"/>
      <c r="C200" s="7"/>
      <c r="D200" s="25"/>
      <c r="E200" s="25"/>
      <c r="F200" s="28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</row>
    <row r="201" spans="1:37" x14ac:dyDescent="0.25">
      <c r="A201" s="5" t="s">
        <v>442</v>
      </c>
      <c r="B201" s="10" t="s">
        <v>92</v>
      </c>
      <c r="C201" s="6" t="s">
        <v>443</v>
      </c>
      <c r="D201" s="25">
        <v>2811399640</v>
      </c>
      <c r="E201" s="25">
        <v>47166200</v>
      </c>
      <c r="F201" s="25">
        <f>D201-E201</f>
        <v>2764233440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</row>
    <row r="202" spans="1:37" x14ac:dyDescent="0.25">
      <c r="A202" s="5" t="s">
        <v>442</v>
      </c>
      <c r="B202" s="10"/>
      <c r="C202" s="7" t="s">
        <v>444</v>
      </c>
      <c r="D202" s="26">
        <f t="shared" ref="D202:E202" si="57">SUM(D201)</f>
        <v>2811399640</v>
      </c>
      <c r="E202" s="26">
        <f t="shared" si="57"/>
        <v>47166200</v>
      </c>
      <c r="F202" s="26">
        <f>SUM(F201)</f>
        <v>2764233440</v>
      </c>
      <c r="G202" s="50">
        <f>VLOOKUP(A202,Dec2023Data!$A$3:$AA$180,8,FALSE)</f>
        <v>27</v>
      </c>
      <c r="H202" s="50">
        <f>VLOOKUP(A202,Dec2023Data!$A$3:$AA$180,9,FALSE)</f>
        <v>0</v>
      </c>
      <c r="I202" s="50">
        <f>VLOOKUP(A202,Dec2023Data!$A$3:$AA$180,10,FALSE)</f>
        <v>27</v>
      </c>
      <c r="J202" s="50">
        <f>VLOOKUP($A$8,Dec2023Data!$A$3:$AA$180,9,FALSE)</f>
        <v>0</v>
      </c>
      <c r="K202" s="50">
        <f>VLOOKUP(A202,Dec2023Data!$A$3:$AA$180,11,FALSE)</f>
        <v>0</v>
      </c>
      <c r="L202" s="50">
        <f>VLOOKUP($A$8,Dec2023Data!$A$3:$AA$180,9,FALSE)</f>
        <v>0</v>
      </c>
      <c r="M202" s="50">
        <f>VLOOKUP(A202,Dec2023Data!$A$3:$AA$180,12,FALSE)</f>
        <v>0</v>
      </c>
      <c r="N202" s="50">
        <f>VLOOKUP(A202,Dec2023Data!$A$3:$AA$180,13,FALSE)</f>
        <v>0</v>
      </c>
      <c r="O202" s="50">
        <f>VLOOKUP($A$8,Dec2023Data!$A$3:$AA$180,9,FALSE)</f>
        <v>0</v>
      </c>
      <c r="P202" s="50">
        <f>VLOOKUP(A202,Dec2023Data!$A$3:$AA$180,14,FALSE)</f>
        <v>0</v>
      </c>
      <c r="Q202" s="50">
        <f>VLOOKUP($A$8,Dec2023Data!$A$3:$AA$180,9,FALSE)</f>
        <v>0</v>
      </c>
      <c r="R202" s="50">
        <f>VLOOKUP(A202,Dec2023Data!$A$3:$AA$180,15,FALSE)</f>
        <v>9.6760000000000002</v>
      </c>
      <c r="S202" s="50">
        <f>VLOOKUP($A$8,Dec2023Data!$A$3:$AA$180,9,FALSE)</f>
        <v>0</v>
      </c>
      <c r="T202" s="50">
        <f>VLOOKUP(A202,Dec2023Data!$A$3:$AA$180,16,FALSE)</f>
        <v>0.67900000000000005</v>
      </c>
      <c r="U202" s="50">
        <f>VLOOKUP($A$8,Dec2023Data!$A$3:$AA$180,9,FALSE)</f>
        <v>0</v>
      </c>
      <c r="V202" s="50">
        <f>VLOOKUP(A202,Dec2023Data!$A$3:$AA$180,18,FALSE)</f>
        <v>10.512</v>
      </c>
      <c r="W202" s="50">
        <f>VLOOKUP($A$8,Dec2023Data!$A$3:$AA$180,9,FALSE)</f>
        <v>0</v>
      </c>
      <c r="X202" s="50">
        <f>VLOOKUP(A202,Dec2023Data!$A$3:$AA$180,19,FALSE)</f>
        <v>0</v>
      </c>
      <c r="Y202" s="50">
        <f>VLOOKUP($A$8,Dec2023Data!$A$3:$AA$180,9,FALSE)</f>
        <v>0</v>
      </c>
      <c r="Z202" s="50">
        <f>VLOOKUP(A202,Dec2023Data!$A$3:$AA$180,20,FALSE)</f>
        <v>0</v>
      </c>
      <c r="AA202" s="50">
        <f>VLOOKUP($A$8,Dec2023Data!$A$3:$AA$180,9,FALSE)</f>
        <v>0</v>
      </c>
      <c r="AB202" s="50">
        <f>VLOOKUP(A202,Dec2023Data!$A$3:$AA$180,21,FALSE)</f>
        <v>0</v>
      </c>
      <c r="AC202" s="50">
        <f>VLOOKUP($A$8,Dec2023Data!$A$3:$AA$180,9,FALSE)</f>
        <v>0</v>
      </c>
      <c r="AD202" s="50">
        <f>VLOOKUP(A202,Dec2023Data!$A$3:$AA$180,22,FALSE)</f>
        <v>0</v>
      </c>
      <c r="AE202" s="50">
        <f>VLOOKUP($A$8,Dec2023Data!$A$3:$AA$180,9,FALSE)</f>
        <v>0</v>
      </c>
      <c r="AF202" s="50">
        <f>VLOOKUP(A202,Dec2023Data!$A$3:$AA$180,23,FALSE)</f>
        <v>47.866999999999997</v>
      </c>
      <c r="AG202" s="51"/>
      <c r="AH202" s="51">
        <f>+AF202-R202-V202</f>
        <v>27.678999999999995</v>
      </c>
      <c r="AI202" s="57">
        <f>+AH202/AF202</f>
        <v>0.57824806233939863</v>
      </c>
      <c r="AK202" s="51">
        <f>+N202+P202+R202</f>
        <v>9.6760000000000002</v>
      </c>
    </row>
    <row r="203" spans="1:37" x14ac:dyDescent="0.25">
      <c r="B203" s="10"/>
      <c r="C203" s="7"/>
      <c r="D203" s="25"/>
      <c r="E203" s="25"/>
      <c r="F203" s="28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</row>
    <row r="204" spans="1:37" x14ac:dyDescent="0.25">
      <c r="A204" s="5" t="s">
        <v>445</v>
      </c>
      <c r="B204" s="10" t="s">
        <v>92</v>
      </c>
      <c r="C204" s="6" t="s">
        <v>446</v>
      </c>
      <c r="D204" s="25">
        <v>60675680</v>
      </c>
      <c r="E204" s="25">
        <v>0</v>
      </c>
      <c r="F204" s="25">
        <f>D204-E204</f>
        <v>60675680</v>
      </c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</row>
    <row r="205" spans="1:37" x14ac:dyDescent="0.25">
      <c r="A205" s="5" t="s">
        <v>445</v>
      </c>
      <c r="C205" s="7" t="s">
        <v>447</v>
      </c>
      <c r="D205" s="26">
        <f t="shared" ref="D205:E205" si="58">SUM(D204)</f>
        <v>60675680</v>
      </c>
      <c r="E205" s="26">
        <f t="shared" si="58"/>
        <v>0</v>
      </c>
      <c r="F205" s="26">
        <f>SUM(F204)</f>
        <v>60675680</v>
      </c>
      <c r="G205" s="50">
        <f>VLOOKUP(A205,Dec2023Data!$A$3:$AA$180,8,FALSE)</f>
        <v>27</v>
      </c>
      <c r="H205" s="50">
        <f>VLOOKUP(A205,Dec2023Data!$A$3:$AA$180,9,FALSE)</f>
        <v>0</v>
      </c>
      <c r="I205" s="50">
        <f>VLOOKUP(A205,Dec2023Data!$A$3:$AA$180,10,FALSE)</f>
        <v>27</v>
      </c>
      <c r="J205" s="50">
        <f>VLOOKUP($A$8,Dec2023Data!$A$3:$AA$180,9,FALSE)</f>
        <v>0</v>
      </c>
      <c r="K205" s="50">
        <f>VLOOKUP(A205,Dec2023Data!$A$3:$AA$180,11,FALSE)</f>
        <v>0</v>
      </c>
      <c r="L205" s="50">
        <f>VLOOKUP($A$8,Dec2023Data!$A$3:$AA$180,9,FALSE)</f>
        <v>0</v>
      </c>
      <c r="M205" s="50">
        <f>VLOOKUP(A205,Dec2023Data!$A$3:$AA$180,12,FALSE)</f>
        <v>0</v>
      </c>
      <c r="N205" s="50">
        <f>VLOOKUP(A205,Dec2023Data!$A$3:$AA$180,13,FALSE)</f>
        <v>0</v>
      </c>
      <c r="O205" s="50">
        <f>VLOOKUP($A$8,Dec2023Data!$A$3:$AA$180,9,FALSE)</f>
        <v>0</v>
      </c>
      <c r="P205" s="50">
        <f>VLOOKUP(A205,Dec2023Data!$A$3:$AA$180,14,FALSE)</f>
        <v>0</v>
      </c>
      <c r="Q205" s="50">
        <f>VLOOKUP($A$8,Dec2023Data!$A$3:$AA$180,9,FALSE)</f>
        <v>0</v>
      </c>
      <c r="R205" s="50">
        <f>VLOOKUP(A205,Dec2023Data!$A$3:$AA$180,15,FALSE)</f>
        <v>0</v>
      </c>
      <c r="S205" s="50">
        <f>VLOOKUP($A$8,Dec2023Data!$A$3:$AA$180,9,FALSE)</f>
        <v>0</v>
      </c>
      <c r="T205" s="50">
        <f>VLOOKUP(A205,Dec2023Data!$A$3:$AA$180,16,FALSE)</f>
        <v>0</v>
      </c>
      <c r="U205" s="50">
        <f>VLOOKUP($A$8,Dec2023Data!$A$3:$AA$180,9,FALSE)</f>
        <v>0</v>
      </c>
      <c r="V205" s="50">
        <f>VLOOKUP(A205,Dec2023Data!$A$3:$AA$180,18,FALSE)</f>
        <v>0</v>
      </c>
      <c r="W205" s="50">
        <f>VLOOKUP($A$8,Dec2023Data!$A$3:$AA$180,9,FALSE)</f>
        <v>0</v>
      </c>
      <c r="X205" s="50">
        <f>VLOOKUP(A205,Dec2023Data!$A$3:$AA$180,19,FALSE)</f>
        <v>0</v>
      </c>
      <c r="Y205" s="50">
        <f>VLOOKUP($A$8,Dec2023Data!$A$3:$AA$180,9,FALSE)</f>
        <v>0</v>
      </c>
      <c r="Z205" s="50">
        <f>VLOOKUP(A205,Dec2023Data!$A$3:$AA$180,20,FALSE)</f>
        <v>0</v>
      </c>
      <c r="AA205" s="50">
        <f>VLOOKUP($A$8,Dec2023Data!$A$3:$AA$180,9,FALSE)</f>
        <v>0</v>
      </c>
      <c r="AB205" s="50">
        <f>VLOOKUP(A205,Dec2023Data!$A$3:$AA$180,21,FALSE)</f>
        <v>0</v>
      </c>
      <c r="AC205" s="50">
        <f>VLOOKUP($A$8,Dec2023Data!$A$3:$AA$180,9,FALSE)</f>
        <v>0</v>
      </c>
      <c r="AD205" s="50">
        <f>VLOOKUP(A205,Dec2023Data!$A$3:$AA$180,22,FALSE)</f>
        <v>0</v>
      </c>
      <c r="AE205" s="50">
        <f>VLOOKUP($A$8,Dec2023Data!$A$3:$AA$180,9,FALSE)</f>
        <v>0</v>
      </c>
      <c r="AF205" s="50">
        <f>VLOOKUP(A205,Dec2023Data!$A$3:$AA$180,23,FALSE)</f>
        <v>27</v>
      </c>
      <c r="AG205" s="51"/>
      <c r="AH205" s="51">
        <f>+AF205-R205-V205</f>
        <v>27</v>
      </c>
      <c r="AI205" s="57">
        <f>+AH205/AF205</f>
        <v>1</v>
      </c>
      <c r="AK205" s="51">
        <f>+N205+P205+R205</f>
        <v>0</v>
      </c>
    </row>
    <row r="206" spans="1:37" x14ac:dyDescent="0.25">
      <c r="C206" s="7"/>
      <c r="D206" s="25"/>
      <c r="E206" s="25"/>
      <c r="F206" s="28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</row>
    <row r="207" spans="1:37" x14ac:dyDescent="0.25">
      <c r="A207" s="17" t="s">
        <v>448</v>
      </c>
      <c r="B207" s="10" t="s">
        <v>92</v>
      </c>
      <c r="C207" s="18" t="s">
        <v>449</v>
      </c>
      <c r="D207" s="25">
        <v>72233920</v>
      </c>
      <c r="E207" s="25">
        <v>0</v>
      </c>
      <c r="F207" s="25">
        <f>D207-E207</f>
        <v>72233920</v>
      </c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</row>
    <row r="208" spans="1:37" x14ac:dyDescent="0.25">
      <c r="A208" s="17" t="s">
        <v>448</v>
      </c>
      <c r="B208" s="10" t="s">
        <v>86</v>
      </c>
      <c r="C208" s="18" t="s">
        <v>449</v>
      </c>
      <c r="D208" s="25">
        <v>2332520</v>
      </c>
      <c r="E208" s="25">
        <v>0</v>
      </c>
      <c r="F208" s="25">
        <f>D208-E208</f>
        <v>2332520</v>
      </c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</row>
    <row r="209" spans="1:37" s="56" customFormat="1" x14ac:dyDescent="0.25">
      <c r="A209" s="16" t="s">
        <v>448</v>
      </c>
      <c r="B209" s="13"/>
      <c r="C209" s="52" t="s">
        <v>450</v>
      </c>
      <c r="D209" s="53">
        <f t="shared" ref="D209:E209" si="59">SUM(D207:D208)</f>
        <v>74566440</v>
      </c>
      <c r="E209" s="53">
        <f t="shared" si="59"/>
        <v>0</v>
      </c>
      <c r="F209" s="53">
        <f>SUM(F207:F208)</f>
        <v>74566440</v>
      </c>
      <c r="G209" s="54">
        <f>VLOOKUP(A209,Dec2023Data!$A$3:$AA$180,8,FALSE)</f>
        <v>27</v>
      </c>
      <c r="H209" s="54">
        <f>VLOOKUP(A209,Dec2023Data!$A$3:$AA$180,9,FALSE)</f>
        <v>2.581</v>
      </c>
      <c r="I209" s="54">
        <f>VLOOKUP(A209,Dec2023Data!$A$3:$AA$180,10,FALSE)</f>
        <v>24.419</v>
      </c>
      <c r="J209" s="54">
        <f>VLOOKUP($A$8,Dec2023Data!$A$3:$AA$180,9,FALSE)</f>
        <v>0</v>
      </c>
      <c r="K209" s="54">
        <f>VLOOKUP(A209,Dec2023Data!$A$3:$AA$180,11,FALSE)</f>
        <v>0</v>
      </c>
      <c r="L209" s="54">
        <f>VLOOKUP($A$8,Dec2023Data!$A$3:$AA$180,9,FALSE)</f>
        <v>0</v>
      </c>
      <c r="M209" s="54">
        <f>VLOOKUP(A209,Dec2023Data!$A$3:$AA$180,12,FALSE)</f>
        <v>0</v>
      </c>
      <c r="N209" s="54">
        <f>VLOOKUP(A209,Dec2023Data!$A$3:$AA$180,13,FALSE)</f>
        <v>0</v>
      </c>
      <c r="O209" s="54">
        <f>VLOOKUP($A$8,Dec2023Data!$A$3:$AA$180,9,FALSE)</f>
        <v>0</v>
      </c>
      <c r="P209" s="54">
        <f>VLOOKUP(A209,Dec2023Data!$A$3:$AA$180,14,FALSE)</f>
        <v>0</v>
      </c>
      <c r="Q209" s="54">
        <f>VLOOKUP($A$8,Dec2023Data!$A$3:$AA$180,9,FALSE)</f>
        <v>0</v>
      </c>
      <c r="R209" s="54">
        <f>VLOOKUP(A209,Dec2023Data!$A$3:$AA$180,15,FALSE)</f>
        <v>0</v>
      </c>
      <c r="S209" s="54">
        <f>VLOOKUP($A$8,Dec2023Data!$A$3:$AA$180,9,FALSE)</f>
        <v>0</v>
      </c>
      <c r="T209" s="54">
        <f>VLOOKUP(A209,Dec2023Data!$A$3:$AA$180,16,FALSE)</f>
        <v>0</v>
      </c>
      <c r="U209" s="54">
        <f>VLOOKUP($A$8,Dec2023Data!$A$3:$AA$180,9,FALSE)</f>
        <v>0</v>
      </c>
      <c r="V209" s="54">
        <f>VLOOKUP(A209,Dec2023Data!$A$3:$AA$180,18,FALSE)</f>
        <v>0</v>
      </c>
      <c r="W209" s="54">
        <f>VLOOKUP($A$8,Dec2023Data!$A$3:$AA$180,9,FALSE)</f>
        <v>0</v>
      </c>
      <c r="X209" s="54">
        <f>VLOOKUP(A209,Dec2023Data!$A$3:$AA$180,19,FALSE)</f>
        <v>0</v>
      </c>
      <c r="Y209" s="54">
        <f>VLOOKUP($A$8,Dec2023Data!$A$3:$AA$180,9,FALSE)</f>
        <v>0</v>
      </c>
      <c r="Z209" s="54">
        <f>VLOOKUP(A209,Dec2023Data!$A$3:$AA$180,20,FALSE)</f>
        <v>0</v>
      </c>
      <c r="AA209" s="54">
        <f>VLOOKUP($A$8,Dec2023Data!$A$3:$AA$180,9,FALSE)</f>
        <v>0</v>
      </c>
      <c r="AB209" s="54">
        <f>VLOOKUP(A209,Dec2023Data!$A$3:$AA$180,21,FALSE)</f>
        <v>0</v>
      </c>
      <c r="AC209" s="54">
        <f>VLOOKUP($A$8,Dec2023Data!$A$3:$AA$180,9,FALSE)</f>
        <v>0</v>
      </c>
      <c r="AD209" s="54">
        <f>VLOOKUP(A209,Dec2023Data!$A$3:$AA$180,22,FALSE)</f>
        <v>0</v>
      </c>
      <c r="AE209" s="54">
        <f>VLOOKUP($A$8,Dec2023Data!$A$3:$AA$180,9,FALSE)</f>
        <v>0</v>
      </c>
      <c r="AF209" s="54">
        <f>VLOOKUP(A209,Dec2023Data!$A$3:$AA$180,23,FALSE)</f>
        <v>24.419</v>
      </c>
      <c r="AG209" s="55"/>
      <c r="AH209" s="51">
        <f>+AF209-R209-V209</f>
        <v>24.419</v>
      </c>
      <c r="AI209" s="57">
        <f>+AH209/AF209</f>
        <v>1</v>
      </c>
      <c r="AJ209"/>
      <c r="AK209" s="51">
        <f>+N209+P209+R209</f>
        <v>0</v>
      </c>
    </row>
    <row r="210" spans="1:37" x14ac:dyDescent="0.25">
      <c r="C210" s="7"/>
      <c r="D210" s="25"/>
      <c r="E210" s="25"/>
      <c r="F210" s="28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</row>
    <row r="211" spans="1:37" x14ac:dyDescent="0.25">
      <c r="A211" s="5" t="s">
        <v>451</v>
      </c>
      <c r="B211" s="10" t="s">
        <v>92</v>
      </c>
      <c r="C211" s="6" t="s">
        <v>452</v>
      </c>
      <c r="D211" s="25">
        <v>53617430</v>
      </c>
      <c r="E211" s="25">
        <v>0</v>
      </c>
      <c r="F211" s="25">
        <f>D211-E211</f>
        <v>53617430</v>
      </c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</row>
    <row r="212" spans="1:37" x14ac:dyDescent="0.25">
      <c r="A212" s="5" t="s">
        <v>451</v>
      </c>
      <c r="B212" s="10"/>
      <c r="C212" s="7" t="s">
        <v>453</v>
      </c>
      <c r="D212" s="26">
        <f t="shared" ref="D212:F212" si="60">SUM(D211)</f>
        <v>53617430</v>
      </c>
      <c r="E212" s="26">
        <f t="shared" si="60"/>
        <v>0</v>
      </c>
      <c r="F212" s="26">
        <f t="shared" si="60"/>
        <v>53617430</v>
      </c>
      <c r="G212" s="50">
        <f>VLOOKUP(A212,Dec2023Data!$A$3:$AA$180,8,FALSE)</f>
        <v>26.128</v>
      </c>
      <c r="H212" s="50">
        <f>VLOOKUP(A212,Dec2023Data!$A$3:$AA$180,9,FALSE)</f>
        <v>14.695</v>
      </c>
      <c r="I212" s="50">
        <f>VLOOKUP(A212,Dec2023Data!$A$3:$AA$180,10,FALSE)</f>
        <v>11.433</v>
      </c>
      <c r="J212" s="50">
        <f>VLOOKUP($A$8,Dec2023Data!$A$3:$AA$180,9,FALSE)</f>
        <v>0</v>
      </c>
      <c r="K212" s="50">
        <f>VLOOKUP(A212,Dec2023Data!$A$3:$AA$180,11,FALSE)</f>
        <v>0</v>
      </c>
      <c r="L212" s="50">
        <f>VLOOKUP($A$8,Dec2023Data!$A$3:$AA$180,9,FALSE)</f>
        <v>0</v>
      </c>
      <c r="M212" s="50">
        <f>VLOOKUP(A212,Dec2023Data!$A$3:$AA$180,12,FALSE)</f>
        <v>0</v>
      </c>
      <c r="N212" s="50">
        <f>VLOOKUP(A212,Dec2023Data!$A$3:$AA$180,13,FALSE)</f>
        <v>0</v>
      </c>
      <c r="O212" s="50">
        <f>VLOOKUP($A$8,Dec2023Data!$A$3:$AA$180,9,FALSE)</f>
        <v>0</v>
      </c>
      <c r="P212" s="50">
        <f>VLOOKUP(A212,Dec2023Data!$A$3:$AA$180,14,FALSE)</f>
        <v>0</v>
      </c>
      <c r="Q212" s="50">
        <f>VLOOKUP($A$8,Dec2023Data!$A$3:$AA$180,9,FALSE)</f>
        <v>0</v>
      </c>
      <c r="R212" s="50">
        <f>VLOOKUP(A212,Dec2023Data!$A$3:$AA$180,15,FALSE)</f>
        <v>0</v>
      </c>
      <c r="S212" s="50">
        <f>VLOOKUP($A$8,Dec2023Data!$A$3:$AA$180,9,FALSE)</f>
        <v>0</v>
      </c>
      <c r="T212" s="50">
        <f>VLOOKUP(A212,Dec2023Data!$A$3:$AA$180,16,FALSE)</f>
        <v>2.5910000000000002</v>
      </c>
      <c r="U212" s="50">
        <f>VLOOKUP($A$8,Dec2023Data!$A$3:$AA$180,9,FALSE)</f>
        <v>0</v>
      </c>
      <c r="V212" s="50">
        <f>VLOOKUP(A212,Dec2023Data!$A$3:$AA$180,18,FALSE)</f>
        <v>17.5</v>
      </c>
      <c r="W212" s="50">
        <f>VLOOKUP($A$8,Dec2023Data!$A$3:$AA$180,9,FALSE)</f>
        <v>0</v>
      </c>
      <c r="X212" s="50">
        <f>VLOOKUP(A212,Dec2023Data!$A$3:$AA$180,19,FALSE)</f>
        <v>0</v>
      </c>
      <c r="Y212" s="50">
        <f>VLOOKUP($A$8,Dec2023Data!$A$3:$AA$180,9,FALSE)</f>
        <v>0</v>
      </c>
      <c r="Z212" s="50">
        <f>VLOOKUP(A212,Dec2023Data!$A$3:$AA$180,20,FALSE)</f>
        <v>0</v>
      </c>
      <c r="AA212" s="50">
        <f>VLOOKUP($A$8,Dec2023Data!$A$3:$AA$180,9,FALSE)</f>
        <v>0</v>
      </c>
      <c r="AB212" s="50">
        <f>VLOOKUP(A212,Dec2023Data!$A$3:$AA$180,21,FALSE)</f>
        <v>0</v>
      </c>
      <c r="AC212" s="50">
        <f>VLOOKUP($A$8,Dec2023Data!$A$3:$AA$180,9,FALSE)</f>
        <v>0</v>
      </c>
      <c r="AD212" s="50">
        <f>VLOOKUP(A212,Dec2023Data!$A$3:$AA$180,22,FALSE)</f>
        <v>0</v>
      </c>
      <c r="AE212" s="50">
        <f>VLOOKUP($A$8,Dec2023Data!$A$3:$AA$180,9,FALSE)</f>
        <v>0</v>
      </c>
      <c r="AF212" s="50">
        <f>VLOOKUP(A212,Dec2023Data!$A$3:$AA$180,23,FALSE)</f>
        <v>31.524000000000001</v>
      </c>
      <c r="AG212" s="51"/>
      <c r="AH212" s="51">
        <f>+AF212-R212-V212</f>
        <v>14.024000000000001</v>
      </c>
      <c r="AI212" s="57">
        <f>+AH212/AF212</f>
        <v>0.44486740261388152</v>
      </c>
      <c r="AK212" s="51">
        <f>+N212+P212+R212</f>
        <v>0</v>
      </c>
    </row>
    <row r="213" spans="1:37" x14ac:dyDescent="0.25">
      <c r="B213" s="10"/>
      <c r="C213" s="7"/>
      <c r="D213" s="25"/>
      <c r="E213" s="25"/>
      <c r="F213" s="28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</row>
    <row r="214" spans="1:37" x14ac:dyDescent="0.25">
      <c r="A214" s="5" t="s">
        <v>454</v>
      </c>
      <c r="B214" s="10" t="s">
        <v>92</v>
      </c>
      <c r="C214" s="6" t="s">
        <v>455</v>
      </c>
      <c r="D214" s="25">
        <v>916053740</v>
      </c>
      <c r="E214" s="25">
        <v>0</v>
      </c>
      <c r="F214" s="25">
        <f>D214-E214</f>
        <v>916053740</v>
      </c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</row>
    <row r="215" spans="1:37" x14ac:dyDescent="0.25">
      <c r="A215" s="5" t="s">
        <v>454</v>
      </c>
      <c r="C215" s="7" t="s">
        <v>456</v>
      </c>
      <c r="D215" s="26">
        <f t="shared" ref="D215:E215" si="61">SUM(D214)</f>
        <v>916053740</v>
      </c>
      <c r="E215" s="26">
        <f t="shared" si="61"/>
        <v>0</v>
      </c>
      <c r="F215" s="26">
        <f>SUM(F214)</f>
        <v>916053740</v>
      </c>
      <c r="G215" s="50">
        <f>VLOOKUP(A215,Dec2023Data!$A$3:$AA$180,8,FALSE)</f>
        <v>27</v>
      </c>
      <c r="H215" s="50">
        <f>VLOOKUP(A215,Dec2023Data!$A$3:$AA$180,9,FALSE)</f>
        <v>0.83599999999999997</v>
      </c>
      <c r="I215" s="50">
        <f>VLOOKUP(A215,Dec2023Data!$A$3:$AA$180,10,FALSE)</f>
        <v>26.164000000000001</v>
      </c>
      <c r="J215" s="50">
        <f>VLOOKUP($A$8,Dec2023Data!$A$3:$AA$180,9,FALSE)</f>
        <v>0</v>
      </c>
      <c r="K215" s="50">
        <f>VLOOKUP(A215,Dec2023Data!$A$3:$AA$180,11,FALSE)</f>
        <v>0</v>
      </c>
      <c r="L215" s="50">
        <f>VLOOKUP($A$8,Dec2023Data!$A$3:$AA$180,9,FALSE)</f>
        <v>0</v>
      </c>
      <c r="M215" s="50">
        <f>VLOOKUP(A215,Dec2023Data!$A$3:$AA$180,12,FALSE)</f>
        <v>0</v>
      </c>
      <c r="N215" s="50">
        <f>VLOOKUP(A215,Dec2023Data!$A$3:$AA$180,13,FALSE)</f>
        <v>0</v>
      </c>
      <c r="O215" s="50">
        <f>VLOOKUP($A$8,Dec2023Data!$A$3:$AA$180,9,FALSE)</f>
        <v>0</v>
      </c>
      <c r="P215" s="50">
        <f>VLOOKUP(A215,Dec2023Data!$A$3:$AA$180,14,FALSE)</f>
        <v>0</v>
      </c>
      <c r="Q215" s="50">
        <f>VLOOKUP($A$8,Dec2023Data!$A$3:$AA$180,9,FALSE)</f>
        <v>0</v>
      </c>
      <c r="R215" s="50">
        <f>VLOOKUP(A215,Dec2023Data!$A$3:$AA$180,15,FALSE)</f>
        <v>4.3659999999999997</v>
      </c>
      <c r="S215" s="50">
        <f>VLOOKUP($A$8,Dec2023Data!$A$3:$AA$180,9,FALSE)</f>
        <v>0</v>
      </c>
      <c r="T215" s="50">
        <f>VLOOKUP(A215,Dec2023Data!$A$3:$AA$180,16,FALSE)</f>
        <v>2.1999999999999999E-2</v>
      </c>
      <c r="U215" s="50">
        <f>VLOOKUP($A$8,Dec2023Data!$A$3:$AA$180,9,FALSE)</f>
        <v>0</v>
      </c>
      <c r="V215" s="50">
        <f>VLOOKUP(A215,Dec2023Data!$A$3:$AA$180,18,FALSE)</f>
        <v>6.9480000000000004</v>
      </c>
      <c r="W215" s="50">
        <f>VLOOKUP($A$8,Dec2023Data!$A$3:$AA$180,9,FALSE)</f>
        <v>0</v>
      </c>
      <c r="X215" s="50">
        <f>VLOOKUP(A215,Dec2023Data!$A$3:$AA$180,19,FALSE)</f>
        <v>0</v>
      </c>
      <c r="Y215" s="50">
        <f>VLOOKUP($A$8,Dec2023Data!$A$3:$AA$180,9,FALSE)</f>
        <v>0</v>
      </c>
      <c r="Z215" s="50">
        <f>VLOOKUP(A215,Dec2023Data!$A$3:$AA$180,20,FALSE)</f>
        <v>0</v>
      </c>
      <c r="AA215" s="50">
        <f>VLOOKUP($A$8,Dec2023Data!$A$3:$AA$180,9,FALSE)</f>
        <v>0</v>
      </c>
      <c r="AB215" s="50">
        <f>VLOOKUP(A215,Dec2023Data!$A$3:$AA$180,21,FALSE)</f>
        <v>0</v>
      </c>
      <c r="AC215" s="50">
        <f>VLOOKUP($A$8,Dec2023Data!$A$3:$AA$180,9,FALSE)</f>
        <v>0</v>
      </c>
      <c r="AD215" s="50">
        <f>VLOOKUP(A215,Dec2023Data!$A$3:$AA$180,22,FALSE)</f>
        <v>0</v>
      </c>
      <c r="AE215" s="50">
        <f>VLOOKUP($A$8,Dec2023Data!$A$3:$AA$180,9,FALSE)</f>
        <v>0</v>
      </c>
      <c r="AF215" s="50">
        <f>VLOOKUP(A215,Dec2023Data!$A$3:$AA$180,23,FALSE)</f>
        <v>37.5</v>
      </c>
      <c r="AG215" s="51"/>
      <c r="AH215" s="51">
        <f>+AF215-R215-V215</f>
        <v>26.186</v>
      </c>
      <c r="AI215" s="57">
        <f>+AH215/AF215</f>
        <v>0.69829333333333332</v>
      </c>
      <c r="AK215" s="51">
        <f>+N215+P215+R215</f>
        <v>4.3659999999999997</v>
      </c>
    </row>
    <row r="216" spans="1:37" x14ac:dyDescent="0.25">
      <c r="C216" s="7"/>
      <c r="D216" s="25"/>
      <c r="E216" s="25"/>
      <c r="F216" s="28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</row>
    <row r="217" spans="1:37" x14ac:dyDescent="0.25">
      <c r="A217" s="5" t="s">
        <v>457</v>
      </c>
      <c r="B217" s="10" t="s">
        <v>92</v>
      </c>
      <c r="C217" s="6" t="s">
        <v>458</v>
      </c>
      <c r="D217" s="25">
        <v>1665259940</v>
      </c>
      <c r="E217" s="25">
        <v>0</v>
      </c>
      <c r="F217" s="25">
        <f>D217-E217</f>
        <v>1665259940</v>
      </c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</row>
    <row r="218" spans="1:37" x14ac:dyDescent="0.25">
      <c r="A218" s="5" t="s">
        <v>457</v>
      </c>
      <c r="B218" s="10"/>
      <c r="C218" s="7" t="s">
        <v>459</v>
      </c>
      <c r="D218" s="26">
        <f t="shared" ref="D218:E218" si="62">SUM(D217)</f>
        <v>1665259940</v>
      </c>
      <c r="E218" s="26">
        <f t="shared" si="62"/>
        <v>0</v>
      </c>
      <c r="F218" s="26">
        <f>SUM(F217)</f>
        <v>1665259940</v>
      </c>
      <c r="G218" s="50">
        <f>VLOOKUP(A218,Dec2023Data!$A$3:$AA$180,8,FALSE)</f>
        <v>27</v>
      </c>
      <c r="H218" s="50">
        <f>VLOOKUP(A218,Dec2023Data!$A$3:$AA$180,9,FALSE)</f>
        <v>0</v>
      </c>
      <c r="I218" s="50">
        <f>VLOOKUP(A218,Dec2023Data!$A$3:$AA$180,10,FALSE)</f>
        <v>27</v>
      </c>
      <c r="J218" s="50">
        <f>VLOOKUP($A$8,Dec2023Data!$A$3:$AA$180,9,FALSE)</f>
        <v>0</v>
      </c>
      <c r="K218" s="50">
        <f>VLOOKUP(A218,Dec2023Data!$A$3:$AA$180,11,FALSE)</f>
        <v>0</v>
      </c>
      <c r="L218" s="50">
        <f>VLOOKUP($A$8,Dec2023Data!$A$3:$AA$180,9,FALSE)</f>
        <v>0</v>
      </c>
      <c r="M218" s="50">
        <f>VLOOKUP(A218,Dec2023Data!$A$3:$AA$180,12,FALSE)</f>
        <v>0</v>
      </c>
      <c r="N218" s="50">
        <f>VLOOKUP(A218,Dec2023Data!$A$3:$AA$180,13,FALSE)</f>
        <v>0</v>
      </c>
      <c r="O218" s="50">
        <f>VLOOKUP($A$8,Dec2023Data!$A$3:$AA$180,9,FALSE)</f>
        <v>0</v>
      </c>
      <c r="P218" s="50">
        <f>VLOOKUP(A218,Dec2023Data!$A$3:$AA$180,14,FALSE)</f>
        <v>0</v>
      </c>
      <c r="Q218" s="50">
        <f>VLOOKUP($A$8,Dec2023Data!$A$3:$AA$180,9,FALSE)</f>
        <v>0</v>
      </c>
      <c r="R218" s="50">
        <f>VLOOKUP(A218,Dec2023Data!$A$3:$AA$180,15,FALSE)</f>
        <v>18.5</v>
      </c>
      <c r="S218" s="50">
        <f>VLOOKUP($A$8,Dec2023Data!$A$3:$AA$180,9,FALSE)</f>
        <v>0</v>
      </c>
      <c r="T218" s="50">
        <f>VLOOKUP(A218,Dec2023Data!$A$3:$AA$180,16,FALSE)</f>
        <v>7.6999999999999999E-2</v>
      </c>
      <c r="U218" s="50">
        <f>VLOOKUP($A$8,Dec2023Data!$A$3:$AA$180,9,FALSE)</f>
        <v>0</v>
      </c>
      <c r="V218" s="50">
        <f>VLOOKUP(A218,Dec2023Data!$A$3:$AA$180,18,FALSE)</f>
        <v>0</v>
      </c>
      <c r="W218" s="50">
        <f>VLOOKUP($A$8,Dec2023Data!$A$3:$AA$180,9,FALSE)</f>
        <v>0</v>
      </c>
      <c r="X218" s="50">
        <f>VLOOKUP(A218,Dec2023Data!$A$3:$AA$180,19,FALSE)</f>
        <v>0</v>
      </c>
      <c r="Y218" s="50">
        <f>VLOOKUP($A$8,Dec2023Data!$A$3:$AA$180,9,FALSE)</f>
        <v>0</v>
      </c>
      <c r="Z218" s="50">
        <f>VLOOKUP(A218,Dec2023Data!$A$3:$AA$180,20,FALSE)</f>
        <v>0</v>
      </c>
      <c r="AA218" s="50">
        <f>VLOOKUP($A$8,Dec2023Data!$A$3:$AA$180,9,FALSE)</f>
        <v>0</v>
      </c>
      <c r="AB218" s="50">
        <f>VLOOKUP(A218,Dec2023Data!$A$3:$AA$180,21,FALSE)</f>
        <v>0</v>
      </c>
      <c r="AC218" s="50">
        <f>VLOOKUP($A$8,Dec2023Data!$A$3:$AA$180,9,FALSE)</f>
        <v>0</v>
      </c>
      <c r="AD218" s="50">
        <f>VLOOKUP(A218,Dec2023Data!$A$3:$AA$180,22,FALSE)</f>
        <v>0</v>
      </c>
      <c r="AE218" s="50">
        <f>VLOOKUP($A$8,Dec2023Data!$A$3:$AA$180,9,FALSE)</f>
        <v>0</v>
      </c>
      <c r="AF218" s="50">
        <f>VLOOKUP(A218,Dec2023Data!$A$3:$AA$180,23,FALSE)</f>
        <v>45.576999999999998</v>
      </c>
      <c r="AG218" s="51"/>
      <c r="AH218" s="51">
        <f>+AF218-R218-V218</f>
        <v>27.076999999999998</v>
      </c>
      <c r="AI218" s="57">
        <f>+AH218/AF218</f>
        <v>0.59409351207846062</v>
      </c>
      <c r="AK218" s="51">
        <f>+N218+P218+R218</f>
        <v>18.5</v>
      </c>
    </row>
    <row r="219" spans="1:37" x14ac:dyDescent="0.25">
      <c r="B219" s="10"/>
      <c r="C219" s="7"/>
      <c r="D219" s="25"/>
      <c r="E219" s="25"/>
      <c r="F219" s="28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</row>
    <row r="220" spans="1:37" x14ac:dyDescent="0.25">
      <c r="A220" s="17" t="s">
        <v>460</v>
      </c>
      <c r="B220" s="18" t="s">
        <v>92</v>
      </c>
      <c r="C220" s="18" t="s">
        <v>461</v>
      </c>
      <c r="D220" s="25">
        <v>3263550</v>
      </c>
      <c r="E220" s="25">
        <v>0</v>
      </c>
      <c r="F220" s="25">
        <f>D220-E220</f>
        <v>3263550</v>
      </c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</row>
    <row r="221" spans="1:37" x14ac:dyDescent="0.25">
      <c r="A221" s="17" t="s">
        <v>460</v>
      </c>
      <c r="B221" s="10" t="s">
        <v>210</v>
      </c>
      <c r="C221" s="18" t="s">
        <v>461</v>
      </c>
      <c r="D221" s="25">
        <v>320580</v>
      </c>
      <c r="E221" s="25">
        <v>0</v>
      </c>
      <c r="F221" s="25">
        <f>D221-E221</f>
        <v>320580</v>
      </c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</row>
    <row r="222" spans="1:37" x14ac:dyDescent="0.25">
      <c r="A222" s="17" t="s">
        <v>460</v>
      </c>
      <c r="B222" s="10" t="s">
        <v>158</v>
      </c>
      <c r="C222" s="18" t="s">
        <v>461</v>
      </c>
      <c r="D222" s="25">
        <v>4093878</v>
      </c>
      <c r="E222" s="25">
        <v>0</v>
      </c>
      <c r="F222" s="25">
        <f>D222-E222</f>
        <v>4093878</v>
      </c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</row>
    <row r="223" spans="1:37" x14ac:dyDescent="0.25">
      <c r="A223" s="17" t="s">
        <v>460</v>
      </c>
      <c r="C223" s="7" t="s">
        <v>462</v>
      </c>
      <c r="D223" s="26">
        <f>SUM(D220:D222)</f>
        <v>7678008</v>
      </c>
      <c r="E223" s="26">
        <f t="shared" ref="E223:F223" si="63">SUM(E220:E222)</f>
        <v>0</v>
      </c>
      <c r="F223" s="26">
        <f t="shared" si="63"/>
        <v>7678008</v>
      </c>
      <c r="G223" s="50">
        <f>VLOOKUP(A223,Dec2023Data!$A$3:$AA$180,8,FALSE)</f>
        <v>27</v>
      </c>
      <c r="H223" s="50">
        <f>VLOOKUP(A223,Dec2023Data!$A$3:$AA$180,9,FALSE)</f>
        <v>0</v>
      </c>
      <c r="I223" s="50">
        <f>VLOOKUP(A223,Dec2023Data!$A$3:$AA$180,10,FALSE)</f>
        <v>27</v>
      </c>
      <c r="J223" s="50">
        <f>VLOOKUP($A$8,Dec2023Data!$A$3:$AA$180,9,FALSE)</f>
        <v>0</v>
      </c>
      <c r="K223" s="50">
        <f>VLOOKUP(A223,Dec2023Data!$A$3:$AA$180,11,FALSE)</f>
        <v>0</v>
      </c>
      <c r="L223" s="50">
        <f>VLOOKUP($A$8,Dec2023Data!$A$3:$AA$180,9,FALSE)</f>
        <v>0</v>
      </c>
      <c r="M223" s="50">
        <f>VLOOKUP(A223,Dec2023Data!$A$3:$AA$180,12,FALSE)</f>
        <v>0</v>
      </c>
      <c r="N223" s="50">
        <f>VLOOKUP(A223,Dec2023Data!$A$3:$AA$180,13,FALSE)</f>
        <v>0</v>
      </c>
      <c r="O223" s="50">
        <f>VLOOKUP($A$8,Dec2023Data!$A$3:$AA$180,9,FALSE)</f>
        <v>0</v>
      </c>
      <c r="P223" s="50">
        <f>VLOOKUP(A223,Dec2023Data!$A$3:$AA$180,14,FALSE)</f>
        <v>0</v>
      </c>
      <c r="Q223" s="50">
        <f>VLOOKUP($A$8,Dec2023Data!$A$3:$AA$180,9,FALSE)</f>
        <v>0</v>
      </c>
      <c r="R223" s="50">
        <f>VLOOKUP(A223,Dec2023Data!$A$3:$AA$180,15,FALSE)</f>
        <v>0</v>
      </c>
      <c r="S223" s="50">
        <f>VLOOKUP($A$8,Dec2023Data!$A$3:$AA$180,9,FALSE)</f>
        <v>0</v>
      </c>
      <c r="T223" s="50">
        <f>VLOOKUP(A223,Dec2023Data!$A$3:$AA$180,16,FALSE)</f>
        <v>0</v>
      </c>
      <c r="U223" s="50">
        <f>VLOOKUP($A$8,Dec2023Data!$A$3:$AA$180,9,FALSE)</f>
        <v>0</v>
      </c>
      <c r="V223" s="50">
        <f>VLOOKUP(A223,Dec2023Data!$A$3:$AA$180,18,FALSE)</f>
        <v>0</v>
      </c>
      <c r="W223" s="50">
        <f>VLOOKUP($A$8,Dec2023Data!$A$3:$AA$180,9,FALSE)</f>
        <v>0</v>
      </c>
      <c r="X223" s="50">
        <f>VLOOKUP(A223,Dec2023Data!$A$3:$AA$180,19,FALSE)</f>
        <v>0</v>
      </c>
      <c r="Y223" s="50">
        <f>VLOOKUP($A$8,Dec2023Data!$A$3:$AA$180,9,FALSE)</f>
        <v>0</v>
      </c>
      <c r="Z223" s="50">
        <f>VLOOKUP(A223,Dec2023Data!$A$3:$AA$180,20,FALSE)</f>
        <v>0</v>
      </c>
      <c r="AA223" s="50">
        <f>VLOOKUP($A$8,Dec2023Data!$A$3:$AA$180,9,FALSE)</f>
        <v>0</v>
      </c>
      <c r="AB223" s="50">
        <f>VLOOKUP(A223,Dec2023Data!$A$3:$AA$180,21,FALSE)</f>
        <v>0</v>
      </c>
      <c r="AC223" s="50">
        <f>VLOOKUP($A$8,Dec2023Data!$A$3:$AA$180,9,FALSE)</f>
        <v>0</v>
      </c>
      <c r="AD223" s="50">
        <f>VLOOKUP(A223,Dec2023Data!$A$3:$AA$180,22,FALSE)</f>
        <v>0</v>
      </c>
      <c r="AE223" s="50">
        <f>VLOOKUP($A$8,Dec2023Data!$A$3:$AA$180,9,FALSE)</f>
        <v>0</v>
      </c>
      <c r="AF223" s="50">
        <f>VLOOKUP(A223,Dec2023Data!$A$3:$AA$180,23,FALSE)</f>
        <v>27</v>
      </c>
      <c r="AG223" s="51"/>
      <c r="AH223" s="51">
        <f>+AF223-R223-V223</f>
        <v>27</v>
      </c>
      <c r="AI223" s="57">
        <f>+AH223/AF223</f>
        <v>1</v>
      </c>
      <c r="AK223" s="51">
        <f>+N223+P223+R223</f>
        <v>0</v>
      </c>
    </row>
    <row r="224" spans="1:37" x14ac:dyDescent="0.25">
      <c r="C224" s="7"/>
      <c r="D224" s="25"/>
      <c r="E224" s="25"/>
      <c r="F224" s="28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</row>
    <row r="225" spans="1:37" x14ac:dyDescent="0.25">
      <c r="A225" s="11" t="s">
        <v>463</v>
      </c>
      <c r="B225" s="10" t="s">
        <v>92</v>
      </c>
      <c r="C225" s="18" t="s">
        <v>464</v>
      </c>
      <c r="D225" s="25">
        <v>27524060</v>
      </c>
      <c r="E225" s="25">
        <v>0</v>
      </c>
      <c r="F225" s="25">
        <f>D225-E225</f>
        <v>27524060</v>
      </c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</row>
    <row r="226" spans="1:37" x14ac:dyDescent="0.25">
      <c r="A226" s="11" t="s">
        <v>463</v>
      </c>
      <c r="B226" s="10" t="s">
        <v>158</v>
      </c>
      <c r="C226" s="18" t="s">
        <v>464</v>
      </c>
      <c r="D226" s="25">
        <v>12532038</v>
      </c>
      <c r="E226" s="25">
        <v>0</v>
      </c>
      <c r="F226" s="25">
        <f t="shared" ref="F226:F227" si="64">D226-E226</f>
        <v>12532038</v>
      </c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</row>
    <row r="227" spans="1:37" x14ac:dyDescent="0.25">
      <c r="A227" s="11" t="s">
        <v>463</v>
      </c>
      <c r="B227" s="10" t="s">
        <v>86</v>
      </c>
      <c r="C227" s="18" t="s">
        <v>464</v>
      </c>
      <c r="D227" s="25">
        <v>1006930</v>
      </c>
      <c r="E227" s="25">
        <v>0</v>
      </c>
      <c r="F227" s="25">
        <f t="shared" si="64"/>
        <v>1006930</v>
      </c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</row>
    <row r="228" spans="1:37" x14ac:dyDescent="0.25">
      <c r="A228" s="11" t="s">
        <v>463</v>
      </c>
      <c r="B228" s="10"/>
      <c r="C228" s="7" t="s">
        <v>465</v>
      </c>
      <c r="D228" s="26">
        <f>SUM(D225:D227)</f>
        <v>41063028</v>
      </c>
      <c r="E228" s="26">
        <f t="shared" ref="E228" si="65">SUM(E225:E227)</f>
        <v>0</v>
      </c>
      <c r="F228" s="26">
        <f>D228-E228</f>
        <v>41063028</v>
      </c>
      <c r="G228" s="50">
        <f>VLOOKUP(A228,Dec2023Data!$A$3:$AA$180,8,FALSE)</f>
        <v>27</v>
      </c>
      <c r="H228" s="50">
        <f>VLOOKUP(A228,Dec2023Data!$A$3:$AA$180,9,FALSE)</f>
        <v>3.1659999999999999</v>
      </c>
      <c r="I228" s="50">
        <f>VLOOKUP(A228,Dec2023Data!$A$3:$AA$180,10,FALSE)</f>
        <v>23.834</v>
      </c>
      <c r="J228" s="50">
        <f>VLOOKUP($A$8,Dec2023Data!$A$3:$AA$180,9,FALSE)</f>
        <v>0</v>
      </c>
      <c r="K228" s="50">
        <f>VLOOKUP(A228,Dec2023Data!$A$3:$AA$180,11,FALSE)</f>
        <v>0</v>
      </c>
      <c r="L228" s="50">
        <f>VLOOKUP($A$8,Dec2023Data!$A$3:$AA$180,9,FALSE)</f>
        <v>0</v>
      </c>
      <c r="M228" s="50">
        <f>VLOOKUP(A228,Dec2023Data!$A$3:$AA$180,12,FALSE)</f>
        <v>0</v>
      </c>
      <c r="N228" s="50">
        <f>VLOOKUP(A228,Dec2023Data!$A$3:$AA$180,13,FALSE)</f>
        <v>0.98799999999999999</v>
      </c>
      <c r="O228" s="50">
        <f>VLOOKUP($A$8,Dec2023Data!$A$3:$AA$180,9,FALSE)</f>
        <v>0</v>
      </c>
      <c r="P228" s="50">
        <f>VLOOKUP(A228,Dec2023Data!$A$3:$AA$180,14,FALSE)</f>
        <v>0</v>
      </c>
      <c r="Q228" s="50">
        <f>VLOOKUP($A$8,Dec2023Data!$A$3:$AA$180,9,FALSE)</f>
        <v>0</v>
      </c>
      <c r="R228" s="50">
        <f>VLOOKUP(A228,Dec2023Data!$A$3:$AA$180,15,FALSE)</f>
        <v>0</v>
      </c>
      <c r="S228" s="50">
        <f>VLOOKUP($A$8,Dec2023Data!$A$3:$AA$180,9,FALSE)</f>
        <v>0</v>
      </c>
      <c r="T228" s="50">
        <f>VLOOKUP(A228,Dec2023Data!$A$3:$AA$180,16,FALSE)</f>
        <v>8.9999999999999993E-3</v>
      </c>
      <c r="U228" s="50">
        <f>VLOOKUP($A$8,Dec2023Data!$A$3:$AA$180,9,FALSE)</f>
        <v>0</v>
      </c>
      <c r="V228" s="50">
        <f>VLOOKUP(A228,Dec2023Data!$A$3:$AA$180,18,FALSE)</f>
        <v>3.8450000000000002</v>
      </c>
      <c r="W228" s="50">
        <f>VLOOKUP($A$8,Dec2023Data!$A$3:$AA$180,9,FALSE)</f>
        <v>0</v>
      </c>
      <c r="X228" s="50">
        <f>VLOOKUP(A228,Dec2023Data!$A$3:$AA$180,19,FALSE)</f>
        <v>0</v>
      </c>
      <c r="Y228" s="50">
        <f>VLOOKUP($A$8,Dec2023Data!$A$3:$AA$180,9,FALSE)</f>
        <v>0</v>
      </c>
      <c r="Z228" s="50">
        <f>VLOOKUP(A228,Dec2023Data!$A$3:$AA$180,20,FALSE)</f>
        <v>0</v>
      </c>
      <c r="AA228" s="50">
        <f>VLOOKUP($A$8,Dec2023Data!$A$3:$AA$180,9,FALSE)</f>
        <v>0</v>
      </c>
      <c r="AB228" s="50">
        <f>VLOOKUP(A228,Dec2023Data!$A$3:$AA$180,21,FALSE)</f>
        <v>0</v>
      </c>
      <c r="AC228" s="50">
        <f>VLOOKUP($A$8,Dec2023Data!$A$3:$AA$180,9,FALSE)</f>
        <v>0</v>
      </c>
      <c r="AD228" s="50">
        <f>VLOOKUP(A228,Dec2023Data!$A$3:$AA$180,22,FALSE)</f>
        <v>0</v>
      </c>
      <c r="AE228" s="50">
        <f>VLOOKUP($A$8,Dec2023Data!$A$3:$AA$180,9,FALSE)</f>
        <v>0</v>
      </c>
      <c r="AF228" s="50">
        <f>VLOOKUP(A228,Dec2023Data!$A$3:$AA$180,23,FALSE)</f>
        <v>28.675999999999998</v>
      </c>
      <c r="AG228" s="51"/>
      <c r="AH228" s="51">
        <f>+AF228-R228-V228</f>
        <v>24.831</v>
      </c>
      <c r="AI228" s="57">
        <f>+AH228/AF228</f>
        <v>0.86591574836099883</v>
      </c>
      <c r="AK228" s="51">
        <f>+N228+P228+R228</f>
        <v>0.98799999999999999</v>
      </c>
    </row>
    <row r="229" spans="1:37" x14ac:dyDescent="0.25">
      <c r="B229" s="10"/>
      <c r="C229" s="7"/>
      <c r="D229" s="25"/>
      <c r="E229" s="25"/>
      <c r="F229" s="28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</row>
    <row r="230" spans="1:37" x14ac:dyDescent="0.25">
      <c r="A230" s="5" t="s">
        <v>466</v>
      </c>
      <c r="B230" s="10" t="s">
        <v>108</v>
      </c>
      <c r="C230" s="6" t="s">
        <v>467</v>
      </c>
      <c r="D230" s="25">
        <v>331418736</v>
      </c>
      <c r="E230" s="25">
        <v>1824853</v>
      </c>
      <c r="F230" s="25">
        <f>D230-E230</f>
        <v>329593883</v>
      </c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</row>
    <row r="231" spans="1:37" x14ac:dyDescent="0.25">
      <c r="A231" s="5" t="s">
        <v>466</v>
      </c>
      <c r="C231" s="7" t="s">
        <v>468</v>
      </c>
      <c r="D231" s="26">
        <f t="shared" ref="D231:E231" si="66">SUM(D230)</f>
        <v>331418736</v>
      </c>
      <c r="E231" s="26">
        <f t="shared" si="66"/>
        <v>1824853</v>
      </c>
      <c r="F231" s="26">
        <f>SUM(F230)</f>
        <v>329593883</v>
      </c>
      <c r="G231" s="50">
        <f>VLOOKUP(A231,Dec2023Data!$A$3:$AA$180,8,FALSE)</f>
        <v>27</v>
      </c>
      <c r="H231" s="50">
        <f>VLOOKUP(A231,Dec2023Data!$A$3:$AA$180,9,FALSE)</f>
        <v>0</v>
      </c>
      <c r="I231" s="50">
        <f>VLOOKUP(A231,Dec2023Data!$A$3:$AA$180,10,FALSE)</f>
        <v>27</v>
      </c>
      <c r="J231" s="50">
        <f>VLOOKUP($A$8,Dec2023Data!$A$3:$AA$180,9,FALSE)</f>
        <v>0</v>
      </c>
      <c r="K231" s="50">
        <f>VLOOKUP(A231,Dec2023Data!$A$3:$AA$180,11,FALSE)</f>
        <v>0</v>
      </c>
      <c r="L231" s="50">
        <f>VLOOKUP($A$8,Dec2023Data!$A$3:$AA$180,9,FALSE)</f>
        <v>0</v>
      </c>
      <c r="M231" s="50">
        <f>VLOOKUP(A231,Dec2023Data!$A$3:$AA$180,12,FALSE)</f>
        <v>0</v>
      </c>
      <c r="N231" s="50">
        <f>VLOOKUP(A231,Dec2023Data!$A$3:$AA$180,13,FALSE)</f>
        <v>0</v>
      </c>
      <c r="O231" s="50">
        <f>VLOOKUP($A$8,Dec2023Data!$A$3:$AA$180,9,FALSE)</f>
        <v>0</v>
      </c>
      <c r="P231" s="50">
        <f>VLOOKUP(A231,Dec2023Data!$A$3:$AA$180,14,FALSE)</f>
        <v>0</v>
      </c>
      <c r="Q231" s="50">
        <f>VLOOKUP($A$8,Dec2023Data!$A$3:$AA$180,9,FALSE)</f>
        <v>0</v>
      </c>
      <c r="R231" s="50">
        <f>VLOOKUP(A231,Dec2023Data!$A$3:$AA$180,15,FALSE)</f>
        <v>4.202</v>
      </c>
      <c r="S231" s="50">
        <f>VLOOKUP($A$8,Dec2023Data!$A$3:$AA$180,9,FALSE)</f>
        <v>0</v>
      </c>
      <c r="T231" s="50">
        <f>VLOOKUP(A231,Dec2023Data!$A$3:$AA$180,16,FALSE)</f>
        <v>9.7000000000000003E-2</v>
      </c>
      <c r="U231" s="50">
        <f>VLOOKUP($A$8,Dec2023Data!$A$3:$AA$180,9,FALSE)</f>
        <v>0</v>
      </c>
      <c r="V231" s="50">
        <f>VLOOKUP(A231,Dec2023Data!$A$3:$AA$180,18,FALSE)</f>
        <v>11.680999999999999</v>
      </c>
      <c r="W231" s="50">
        <f>VLOOKUP($A$8,Dec2023Data!$A$3:$AA$180,9,FALSE)</f>
        <v>0</v>
      </c>
      <c r="X231" s="50">
        <f>VLOOKUP(A231,Dec2023Data!$A$3:$AA$180,19,FALSE)</f>
        <v>0</v>
      </c>
      <c r="Y231" s="50">
        <f>VLOOKUP($A$8,Dec2023Data!$A$3:$AA$180,9,FALSE)</f>
        <v>0</v>
      </c>
      <c r="Z231" s="50">
        <f>VLOOKUP(A231,Dec2023Data!$A$3:$AA$180,20,FALSE)</f>
        <v>0</v>
      </c>
      <c r="AA231" s="50">
        <f>VLOOKUP($A$8,Dec2023Data!$A$3:$AA$180,9,FALSE)</f>
        <v>0</v>
      </c>
      <c r="AB231" s="50">
        <f>VLOOKUP(A231,Dec2023Data!$A$3:$AA$180,21,FALSE)</f>
        <v>0</v>
      </c>
      <c r="AC231" s="50">
        <f>VLOOKUP($A$8,Dec2023Data!$A$3:$AA$180,9,FALSE)</f>
        <v>0</v>
      </c>
      <c r="AD231" s="50">
        <f>VLOOKUP(A231,Dec2023Data!$A$3:$AA$180,22,FALSE)</f>
        <v>0</v>
      </c>
      <c r="AE231" s="50">
        <f>VLOOKUP($A$8,Dec2023Data!$A$3:$AA$180,9,FALSE)</f>
        <v>0</v>
      </c>
      <c r="AF231" s="50">
        <f>VLOOKUP(A231,Dec2023Data!$A$3:$AA$180,23,FALSE)</f>
        <v>42.98</v>
      </c>
      <c r="AG231" s="51"/>
      <c r="AH231" s="51">
        <f>+AF231-R231-V231</f>
        <v>27.097000000000001</v>
      </c>
      <c r="AI231" s="57">
        <f>+AH231/AF231</f>
        <v>0.63045602605863205</v>
      </c>
      <c r="AK231" s="51">
        <f>+N231+P231+R231</f>
        <v>4.202</v>
      </c>
    </row>
    <row r="232" spans="1:37" x14ac:dyDescent="0.25">
      <c r="C232" s="7"/>
      <c r="D232" s="25"/>
      <c r="E232" s="25"/>
      <c r="F232" s="28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</row>
    <row r="233" spans="1:37" x14ac:dyDescent="0.25">
      <c r="A233" s="17" t="s">
        <v>469</v>
      </c>
      <c r="B233" s="10" t="s">
        <v>108</v>
      </c>
      <c r="C233" s="6" t="s">
        <v>470</v>
      </c>
      <c r="D233" s="25">
        <v>171162760</v>
      </c>
      <c r="E233" s="25">
        <v>0</v>
      </c>
      <c r="F233" s="25">
        <f>D233-E233</f>
        <v>171162760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</row>
    <row r="234" spans="1:37" x14ac:dyDescent="0.25">
      <c r="A234" s="17" t="s">
        <v>469</v>
      </c>
      <c r="B234" s="10" t="s">
        <v>74</v>
      </c>
      <c r="C234" s="6" t="s">
        <v>470</v>
      </c>
      <c r="D234" s="25">
        <v>4529820</v>
      </c>
      <c r="E234" s="25">
        <v>0</v>
      </c>
      <c r="F234" s="25">
        <f>D234-E234</f>
        <v>4529820</v>
      </c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</row>
    <row r="235" spans="1:37" x14ac:dyDescent="0.25">
      <c r="A235" s="17" t="s">
        <v>469</v>
      </c>
      <c r="B235" s="10" t="s">
        <v>92</v>
      </c>
      <c r="C235" s="6" t="s">
        <v>470</v>
      </c>
      <c r="D235" s="25">
        <v>9576430</v>
      </c>
      <c r="E235" s="25">
        <v>0</v>
      </c>
      <c r="F235" s="25">
        <f>D235-E235</f>
        <v>9576430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</row>
    <row r="236" spans="1:37" x14ac:dyDescent="0.25">
      <c r="A236" s="17" t="s">
        <v>469</v>
      </c>
      <c r="C236" s="7" t="s">
        <v>471</v>
      </c>
      <c r="D236" s="26">
        <f>SUM(D233:D235)</f>
        <v>185269010</v>
      </c>
      <c r="E236" s="26">
        <f t="shared" ref="E236:F236" si="67">SUM(E233:E235)</f>
        <v>0</v>
      </c>
      <c r="F236" s="26">
        <f t="shared" si="67"/>
        <v>185269010</v>
      </c>
      <c r="G236" s="50">
        <f>VLOOKUP(A236,Dec2023Data!$A$3:$AA$180,8,FALSE)</f>
        <v>27</v>
      </c>
      <c r="H236" s="50">
        <f>VLOOKUP(A236,Dec2023Data!$A$3:$AA$180,9,FALSE)</f>
        <v>8.7970000000000006</v>
      </c>
      <c r="I236" s="50">
        <f>VLOOKUP(A236,Dec2023Data!$A$3:$AA$180,10,FALSE)</f>
        <v>18.202999999999999</v>
      </c>
      <c r="J236" s="50">
        <f>VLOOKUP($A$8,Dec2023Data!$A$3:$AA$180,9,FALSE)</f>
        <v>0</v>
      </c>
      <c r="K236" s="50">
        <f>VLOOKUP(A236,Dec2023Data!$A$3:$AA$180,11,FALSE)</f>
        <v>0</v>
      </c>
      <c r="L236" s="50">
        <f>VLOOKUP($A$8,Dec2023Data!$A$3:$AA$180,9,FALSE)</f>
        <v>0</v>
      </c>
      <c r="M236" s="50">
        <f>VLOOKUP(A236,Dec2023Data!$A$3:$AA$180,12,FALSE)</f>
        <v>0</v>
      </c>
      <c r="N236" s="50">
        <f>VLOOKUP(A236,Dec2023Data!$A$3:$AA$180,13,FALSE)</f>
        <v>0</v>
      </c>
      <c r="O236" s="50">
        <f>VLOOKUP($A$8,Dec2023Data!$A$3:$AA$180,9,FALSE)</f>
        <v>0</v>
      </c>
      <c r="P236" s="50">
        <f>VLOOKUP(A236,Dec2023Data!$A$3:$AA$180,14,FALSE)</f>
        <v>0</v>
      </c>
      <c r="Q236" s="50">
        <f>VLOOKUP($A$8,Dec2023Data!$A$3:$AA$180,9,FALSE)</f>
        <v>0</v>
      </c>
      <c r="R236" s="50">
        <f>VLOOKUP(A236,Dec2023Data!$A$3:$AA$180,15,FALSE)</f>
        <v>1.889</v>
      </c>
      <c r="S236" s="50">
        <f>VLOOKUP($A$8,Dec2023Data!$A$3:$AA$180,9,FALSE)</f>
        <v>0</v>
      </c>
      <c r="T236" s="50">
        <f>VLOOKUP(A236,Dec2023Data!$A$3:$AA$180,16,FALSE)</f>
        <v>3.1E-2</v>
      </c>
      <c r="U236" s="50">
        <f>VLOOKUP($A$8,Dec2023Data!$A$3:$AA$180,9,FALSE)</f>
        <v>0</v>
      </c>
      <c r="V236" s="50">
        <f>VLOOKUP(A236,Dec2023Data!$A$3:$AA$180,18,FALSE)</f>
        <v>10.189</v>
      </c>
      <c r="W236" s="50">
        <f>VLOOKUP($A$8,Dec2023Data!$A$3:$AA$180,9,FALSE)</f>
        <v>0</v>
      </c>
      <c r="X236" s="50">
        <f>VLOOKUP(A236,Dec2023Data!$A$3:$AA$180,19,FALSE)</f>
        <v>0</v>
      </c>
      <c r="Y236" s="50">
        <f>VLOOKUP($A$8,Dec2023Data!$A$3:$AA$180,9,FALSE)</f>
        <v>0</v>
      </c>
      <c r="Z236" s="50">
        <f>VLOOKUP(A236,Dec2023Data!$A$3:$AA$180,20,FALSE)</f>
        <v>0</v>
      </c>
      <c r="AA236" s="50">
        <f>VLOOKUP($A$8,Dec2023Data!$A$3:$AA$180,9,FALSE)</f>
        <v>0</v>
      </c>
      <c r="AB236" s="50">
        <f>VLOOKUP(A236,Dec2023Data!$A$3:$AA$180,21,FALSE)</f>
        <v>0</v>
      </c>
      <c r="AC236" s="50">
        <f>VLOOKUP($A$8,Dec2023Data!$A$3:$AA$180,9,FALSE)</f>
        <v>0</v>
      </c>
      <c r="AD236" s="50">
        <f>VLOOKUP(A236,Dec2023Data!$A$3:$AA$180,22,FALSE)</f>
        <v>0</v>
      </c>
      <c r="AE236" s="50">
        <f>VLOOKUP($A$8,Dec2023Data!$A$3:$AA$180,9,FALSE)</f>
        <v>0</v>
      </c>
      <c r="AF236" s="50">
        <f>VLOOKUP(A236,Dec2023Data!$A$3:$AA$180,23,FALSE)</f>
        <v>30.312000000000001</v>
      </c>
      <c r="AG236" s="51"/>
      <c r="AH236" s="51">
        <f>+AF236-R236-V236</f>
        <v>18.234000000000002</v>
      </c>
      <c r="AI236" s="57">
        <f>+AH236/AF236</f>
        <v>0.60154394299287417</v>
      </c>
      <c r="AK236" s="51">
        <f>+N236+P236+R236</f>
        <v>1.889</v>
      </c>
    </row>
    <row r="237" spans="1:37" x14ac:dyDescent="0.25">
      <c r="C237" s="7"/>
      <c r="D237" s="25"/>
      <c r="E237" s="25"/>
      <c r="F237" s="28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</row>
    <row r="238" spans="1:37" x14ac:dyDescent="0.25">
      <c r="A238" s="5" t="s">
        <v>472</v>
      </c>
      <c r="B238" s="10" t="s">
        <v>108</v>
      </c>
      <c r="C238" s="6" t="s">
        <v>473</v>
      </c>
      <c r="D238" s="25">
        <v>89570320</v>
      </c>
      <c r="E238" s="25">
        <v>0</v>
      </c>
      <c r="F238" s="25">
        <f>D238-E238</f>
        <v>89570320</v>
      </c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</row>
    <row r="239" spans="1:37" x14ac:dyDescent="0.25">
      <c r="A239" s="5" t="s">
        <v>472</v>
      </c>
      <c r="B239" s="10"/>
      <c r="C239" s="7" t="s">
        <v>474</v>
      </c>
      <c r="D239" s="26">
        <f>+D238</f>
        <v>89570320</v>
      </c>
      <c r="E239" s="26">
        <f t="shared" ref="E239" si="68">SUM(E238)</f>
        <v>0</v>
      </c>
      <c r="F239" s="26">
        <f>D239-E239</f>
        <v>89570320</v>
      </c>
      <c r="G239" s="50">
        <f>VLOOKUP(A239,Dec2023Data!$A$3:$AA$180,8,FALSE)</f>
        <v>27</v>
      </c>
      <c r="H239" s="50">
        <f>VLOOKUP(A239,Dec2023Data!$A$3:$AA$180,9,FALSE)</f>
        <v>2.298</v>
      </c>
      <c r="I239" s="50">
        <f>VLOOKUP(A239,Dec2023Data!$A$3:$AA$180,10,FALSE)</f>
        <v>24.702000000000002</v>
      </c>
      <c r="J239" s="50">
        <f>VLOOKUP($A$8,Dec2023Data!$A$3:$AA$180,9,FALSE)</f>
        <v>0</v>
      </c>
      <c r="K239" s="50">
        <f>VLOOKUP(A239,Dec2023Data!$A$3:$AA$180,11,FALSE)</f>
        <v>0</v>
      </c>
      <c r="L239" s="50">
        <f>VLOOKUP($A$8,Dec2023Data!$A$3:$AA$180,9,FALSE)</f>
        <v>0</v>
      </c>
      <c r="M239" s="50">
        <f>VLOOKUP(A239,Dec2023Data!$A$3:$AA$180,12,FALSE)</f>
        <v>0</v>
      </c>
      <c r="N239" s="50">
        <f>VLOOKUP(A239,Dec2023Data!$A$3:$AA$180,13,FALSE)</f>
        <v>0</v>
      </c>
      <c r="O239" s="50">
        <f>VLOOKUP($A$8,Dec2023Data!$A$3:$AA$180,9,FALSE)</f>
        <v>0</v>
      </c>
      <c r="P239" s="50">
        <f>VLOOKUP(A239,Dec2023Data!$A$3:$AA$180,14,FALSE)</f>
        <v>0</v>
      </c>
      <c r="Q239" s="50">
        <f>VLOOKUP($A$8,Dec2023Data!$A$3:$AA$180,9,FALSE)</f>
        <v>0</v>
      </c>
      <c r="R239" s="50">
        <f>VLOOKUP(A239,Dec2023Data!$A$3:$AA$180,15,FALSE)</f>
        <v>2</v>
      </c>
      <c r="S239" s="50">
        <f>VLOOKUP($A$8,Dec2023Data!$A$3:$AA$180,9,FALSE)</f>
        <v>0</v>
      </c>
      <c r="T239" s="50">
        <f>VLOOKUP(A239,Dec2023Data!$A$3:$AA$180,16,FALSE)</f>
        <v>1E-3</v>
      </c>
      <c r="U239" s="50">
        <f>VLOOKUP($A$8,Dec2023Data!$A$3:$AA$180,9,FALSE)</f>
        <v>0</v>
      </c>
      <c r="V239" s="50">
        <f>VLOOKUP(A239,Dec2023Data!$A$3:$AA$180,18,FALSE)</f>
        <v>0</v>
      </c>
      <c r="W239" s="50">
        <f>VLOOKUP($A$8,Dec2023Data!$A$3:$AA$180,9,FALSE)</f>
        <v>0</v>
      </c>
      <c r="X239" s="50">
        <f>VLOOKUP(A239,Dec2023Data!$A$3:$AA$180,19,FALSE)</f>
        <v>0</v>
      </c>
      <c r="Y239" s="50">
        <f>VLOOKUP($A$8,Dec2023Data!$A$3:$AA$180,9,FALSE)</f>
        <v>0</v>
      </c>
      <c r="Z239" s="50">
        <f>VLOOKUP(A239,Dec2023Data!$A$3:$AA$180,20,FALSE)</f>
        <v>0</v>
      </c>
      <c r="AA239" s="50">
        <f>VLOOKUP($A$8,Dec2023Data!$A$3:$AA$180,9,FALSE)</f>
        <v>0</v>
      </c>
      <c r="AB239" s="50">
        <f>VLOOKUP(A239,Dec2023Data!$A$3:$AA$180,21,FALSE)</f>
        <v>0</v>
      </c>
      <c r="AC239" s="50">
        <f>VLOOKUP($A$8,Dec2023Data!$A$3:$AA$180,9,FALSE)</f>
        <v>0</v>
      </c>
      <c r="AD239" s="50">
        <f>VLOOKUP(A239,Dec2023Data!$A$3:$AA$180,22,FALSE)</f>
        <v>0</v>
      </c>
      <c r="AE239" s="50">
        <f>VLOOKUP($A$8,Dec2023Data!$A$3:$AA$180,9,FALSE)</f>
        <v>0</v>
      </c>
      <c r="AF239" s="50">
        <f>VLOOKUP(A239,Dec2023Data!$A$3:$AA$180,23,FALSE)</f>
        <v>26.702999999999999</v>
      </c>
      <c r="AG239" s="51"/>
      <c r="AH239" s="51">
        <f>+AF239-R239-V239</f>
        <v>24.702999999999999</v>
      </c>
      <c r="AI239" s="57">
        <f>+AH239/AF239</f>
        <v>0.92510204845897459</v>
      </c>
      <c r="AK239" s="51">
        <f>+N239+P239+R239</f>
        <v>2</v>
      </c>
    </row>
    <row r="240" spans="1:37" x14ac:dyDescent="0.25">
      <c r="B240" s="10"/>
      <c r="C240" s="7"/>
      <c r="D240" s="25"/>
      <c r="E240" s="25"/>
      <c r="F240" s="28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</row>
    <row r="241" spans="1:37" x14ac:dyDescent="0.25">
      <c r="A241" s="5" t="s">
        <v>475</v>
      </c>
      <c r="B241" s="10" t="s">
        <v>112</v>
      </c>
      <c r="C241" s="6" t="s">
        <v>476</v>
      </c>
      <c r="D241" s="25">
        <v>1063954680</v>
      </c>
      <c r="E241" s="25">
        <v>1461470</v>
      </c>
      <c r="F241" s="25">
        <f>D241-E241</f>
        <v>1062493210</v>
      </c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</row>
    <row r="242" spans="1:37" x14ac:dyDescent="0.25">
      <c r="A242" s="5" t="s">
        <v>475</v>
      </c>
      <c r="B242" s="10" t="s">
        <v>203</v>
      </c>
      <c r="C242" s="6" t="s">
        <v>476</v>
      </c>
      <c r="D242" s="25">
        <v>342136350</v>
      </c>
      <c r="E242" s="25">
        <v>0</v>
      </c>
      <c r="F242" s="25">
        <f>D242-E242</f>
        <v>342136350</v>
      </c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</row>
    <row r="243" spans="1:37" x14ac:dyDescent="0.25">
      <c r="A243" s="5" t="s">
        <v>475</v>
      </c>
      <c r="B243" s="10" t="s">
        <v>84</v>
      </c>
      <c r="C243" s="6" t="s">
        <v>476</v>
      </c>
      <c r="D243" s="25">
        <v>423676770</v>
      </c>
      <c r="E243" s="25">
        <v>0</v>
      </c>
      <c r="F243" s="25">
        <f>D243-E243</f>
        <v>423676770</v>
      </c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</row>
    <row r="244" spans="1:37" x14ac:dyDescent="0.25">
      <c r="A244" s="5" t="s">
        <v>475</v>
      </c>
      <c r="B244" s="10"/>
      <c r="C244" s="7" t="s">
        <v>477</v>
      </c>
      <c r="D244" s="26">
        <f>SUM(D241:D243)</f>
        <v>1829767800</v>
      </c>
      <c r="E244" s="26">
        <f>SUM(E241:E243)</f>
        <v>1461470</v>
      </c>
      <c r="F244" s="26">
        <f>D244-E244</f>
        <v>1828306330</v>
      </c>
      <c r="G244" s="50">
        <f>VLOOKUP(A244,Dec2023Data!$A$3:$AA$180,8,FALSE)</f>
        <v>27</v>
      </c>
      <c r="H244" s="50">
        <f>VLOOKUP(A244,Dec2023Data!$A$3:$AA$180,9,FALSE)</f>
        <v>2.2410000000000001</v>
      </c>
      <c r="I244" s="50">
        <f>VLOOKUP(A244,Dec2023Data!$A$3:$AA$180,10,FALSE)</f>
        <v>24.759</v>
      </c>
      <c r="J244" s="50">
        <f>VLOOKUP($A$8,Dec2023Data!$A$3:$AA$180,9,FALSE)</f>
        <v>0</v>
      </c>
      <c r="K244" s="50">
        <f>VLOOKUP(A244,Dec2023Data!$A$3:$AA$180,11,FALSE)</f>
        <v>0</v>
      </c>
      <c r="L244" s="50">
        <f>VLOOKUP($A$8,Dec2023Data!$A$3:$AA$180,9,FALSE)</f>
        <v>0</v>
      </c>
      <c r="M244" s="50">
        <f>VLOOKUP(A244,Dec2023Data!$A$3:$AA$180,12,FALSE)</f>
        <v>0</v>
      </c>
      <c r="N244" s="50">
        <f>VLOOKUP(A244,Dec2023Data!$A$3:$AA$180,13,FALSE)</f>
        <v>0</v>
      </c>
      <c r="O244" s="50">
        <f>VLOOKUP($A$8,Dec2023Data!$A$3:$AA$180,9,FALSE)</f>
        <v>0</v>
      </c>
      <c r="P244" s="50">
        <f>VLOOKUP(A244,Dec2023Data!$A$3:$AA$180,14,FALSE)</f>
        <v>0</v>
      </c>
      <c r="Q244" s="50">
        <f>VLOOKUP($A$8,Dec2023Data!$A$3:$AA$180,9,FALSE)</f>
        <v>0</v>
      </c>
      <c r="R244" s="50">
        <f>VLOOKUP(A244,Dec2023Data!$A$3:$AA$180,15,FALSE)</f>
        <v>9.3230000000000004</v>
      </c>
      <c r="S244" s="50">
        <f>VLOOKUP($A$8,Dec2023Data!$A$3:$AA$180,9,FALSE)</f>
        <v>0</v>
      </c>
      <c r="T244" s="50">
        <f>VLOOKUP(A244,Dec2023Data!$A$3:$AA$180,16,FALSE)</f>
        <v>5.5E-2</v>
      </c>
      <c r="U244" s="50">
        <f>VLOOKUP($A$8,Dec2023Data!$A$3:$AA$180,9,FALSE)</f>
        <v>0</v>
      </c>
      <c r="V244" s="50">
        <f>VLOOKUP(A244,Dec2023Data!$A$3:$AA$180,18,FALSE)</f>
        <v>7.66</v>
      </c>
      <c r="W244" s="50">
        <f>VLOOKUP($A$8,Dec2023Data!$A$3:$AA$180,9,FALSE)</f>
        <v>0</v>
      </c>
      <c r="X244" s="50">
        <f>VLOOKUP(A244,Dec2023Data!$A$3:$AA$180,19,FALSE)</f>
        <v>0</v>
      </c>
      <c r="Y244" s="50">
        <f>VLOOKUP($A$8,Dec2023Data!$A$3:$AA$180,9,FALSE)</f>
        <v>0</v>
      </c>
      <c r="Z244" s="50">
        <f>VLOOKUP(A244,Dec2023Data!$A$3:$AA$180,20,FALSE)</f>
        <v>0</v>
      </c>
      <c r="AA244" s="50">
        <f>VLOOKUP($A$8,Dec2023Data!$A$3:$AA$180,9,FALSE)</f>
        <v>0</v>
      </c>
      <c r="AB244" s="50">
        <f>VLOOKUP(A244,Dec2023Data!$A$3:$AA$180,21,FALSE)</f>
        <v>0</v>
      </c>
      <c r="AC244" s="50">
        <f>VLOOKUP($A$8,Dec2023Data!$A$3:$AA$180,9,FALSE)</f>
        <v>0</v>
      </c>
      <c r="AD244" s="50">
        <f>VLOOKUP(A244,Dec2023Data!$A$3:$AA$180,22,FALSE)</f>
        <v>0</v>
      </c>
      <c r="AE244" s="50">
        <f>VLOOKUP($A$8,Dec2023Data!$A$3:$AA$180,9,FALSE)</f>
        <v>0</v>
      </c>
      <c r="AF244" s="50">
        <f>VLOOKUP(A244,Dec2023Data!$A$3:$AA$180,23,FALSE)</f>
        <v>41.796999999999997</v>
      </c>
      <c r="AG244" s="51"/>
      <c r="AH244" s="51">
        <f>+AF244-R244-V244</f>
        <v>24.813999999999997</v>
      </c>
      <c r="AI244" s="57">
        <f>+AH244/AF244</f>
        <v>0.5936789721750364</v>
      </c>
      <c r="AK244" s="51">
        <f>+N244+P244+R244</f>
        <v>9.3230000000000004</v>
      </c>
    </row>
    <row r="245" spans="1:37" x14ac:dyDescent="0.25">
      <c r="B245" s="10"/>
      <c r="C245" s="7"/>
      <c r="D245" s="25"/>
      <c r="E245" s="25"/>
      <c r="F245" s="28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</row>
    <row r="246" spans="1:37" x14ac:dyDescent="0.25">
      <c r="A246" s="5" t="s">
        <v>478</v>
      </c>
      <c r="B246" s="10" t="s">
        <v>112</v>
      </c>
      <c r="C246" s="6" t="s">
        <v>479</v>
      </c>
      <c r="D246" s="25">
        <v>1344851270</v>
      </c>
      <c r="E246" s="25">
        <v>2298370</v>
      </c>
      <c r="F246" s="25">
        <f>D246-E246</f>
        <v>1342552900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</row>
    <row r="247" spans="1:37" x14ac:dyDescent="0.25">
      <c r="A247" s="5" t="s">
        <v>478</v>
      </c>
      <c r="C247" s="7" t="s">
        <v>480</v>
      </c>
      <c r="D247" s="26">
        <f t="shared" ref="D247:E247" si="69">SUM(D246)</f>
        <v>1344851270</v>
      </c>
      <c r="E247" s="26">
        <f t="shared" si="69"/>
        <v>2298370</v>
      </c>
      <c r="F247" s="26">
        <f>SUM(F246)</f>
        <v>1342552900</v>
      </c>
      <c r="G247" s="50">
        <f>VLOOKUP(A247,Dec2023Data!$A$3:$AA$180,8,FALSE)</f>
        <v>16.282</v>
      </c>
      <c r="H247" s="50">
        <f>VLOOKUP(A247,Dec2023Data!$A$3:$AA$180,9,FALSE)</f>
        <v>8.5820000000000007</v>
      </c>
      <c r="I247" s="50">
        <f>VLOOKUP(A247,Dec2023Data!$A$3:$AA$180,10,FALSE)</f>
        <v>7.7</v>
      </c>
      <c r="J247" s="50">
        <f>VLOOKUP($A$8,Dec2023Data!$A$3:$AA$180,9,FALSE)</f>
        <v>0</v>
      </c>
      <c r="K247" s="50">
        <f>VLOOKUP(A247,Dec2023Data!$A$3:$AA$180,11,FALSE)</f>
        <v>0</v>
      </c>
      <c r="L247" s="50">
        <f>VLOOKUP($A$8,Dec2023Data!$A$3:$AA$180,9,FALSE)</f>
        <v>0</v>
      </c>
      <c r="M247" s="50">
        <f>VLOOKUP(A247,Dec2023Data!$A$3:$AA$180,12,FALSE)</f>
        <v>0</v>
      </c>
      <c r="N247" s="50">
        <f>VLOOKUP(A247,Dec2023Data!$A$3:$AA$180,13,FALSE)</f>
        <v>0</v>
      </c>
      <c r="O247" s="50">
        <f>VLOOKUP($A$8,Dec2023Data!$A$3:$AA$180,9,FALSE)</f>
        <v>0</v>
      </c>
      <c r="P247" s="50">
        <f>VLOOKUP(A247,Dec2023Data!$A$3:$AA$180,14,FALSE)</f>
        <v>0</v>
      </c>
      <c r="Q247" s="50">
        <f>VLOOKUP($A$8,Dec2023Data!$A$3:$AA$180,9,FALSE)</f>
        <v>0</v>
      </c>
      <c r="R247" s="50">
        <f>VLOOKUP(A247,Dec2023Data!$A$3:$AA$180,15,FALSE)</f>
        <v>6.8529999999999998</v>
      </c>
      <c r="S247" s="50">
        <f>VLOOKUP($A$8,Dec2023Data!$A$3:$AA$180,9,FALSE)</f>
        <v>0</v>
      </c>
      <c r="T247" s="50">
        <f>VLOOKUP(A247,Dec2023Data!$A$3:$AA$180,16,FALSE)</f>
        <v>0.02</v>
      </c>
      <c r="U247" s="50">
        <f>VLOOKUP($A$8,Dec2023Data!$A$3:$AA$180,9,FALSE)</f>
        <v>0</v>
      </c>
      <c r="V247" s="50">
        <f>VLOOKUP(A247,Dec2023Data!$A$3:$AA$180,18,FALSE)</f>
        <v>6.2830000000000004</v>
      </c>
      <c r="W247" s="50">
        <f>VLOOKUP($A$8,Dec2023Data!$A$3:$AA$180,9,FALSE)</f>
        <v>0</v>
      </c>
      <c r="X247" s="50">
        <f>VLOOKUP(A247,Dec2023Data!$A$3:$AA$180,19,FALSE)</f>
        <v>0</v>
      </c>
      <c r="Y247" s="50">
        <f>VLOOKUP($A$8,Dec2023Data!$A$3:$AA$180,9,FALSE)</f>
        <v>0</v>
      </c>
      <c r="Z247" s="50">
        <f>VLOOKUP(A247,Dec2023Data!$A$3:$AA$180,20,FALSE)</f>
        <v>0</v>
      </c>
      <c r="AA247" s="50">
        <f>VLOOKUP($A$8,Dec2023Data!$A$3:$AA$180,9,FALSE)</f>
        <v>0</v>
      </c>
      <c r="AB247" s="50">
        <f>VLOOKUP(A247,Dec2023Data!$A$3:$AA$180,21,FALSE)</f>
        <v>0</v>
      </c>
      <c r="AC247" s="50">
        <f>VLOOKUP($A$8,Dec2023Data!$A$3:$AA$180,9,FALSE)</f>
        <v>0</v>
      </c>
      <c r="AD247" s="50">
        <f>VLOOKUP(A247,Dec2023Data!$A$3:$AA$180,22,FALSE)</f>
        <v>0</v>
      </c>
      <c r="AE247" s="50">
        <f>VLOOKUP($A$8,Dec2023Data!$A$3:$AA$180,9,FALSE)</f>
        <v>0</v>
      </c>
      <c r="AF247" s="50">
        <f>VLOOKUP(A247,Dec2023Data!$A$3:$AA$180,23,FALSE)</f>
        <v>20.856000000000002</v>
      </c>
      <c r="AG247" s="51"/>
      <c r="AH247" s="51">
        <f>+AF247-R247-V247</f>
        <v>7.7200000000000015</v>
      </c>
      <c r="AI247" s="57">
        <f>+AH247/AF247</f>
        <v>0.37015726889144618</v>
      </c>
      <c r="AK247" s="51">
        <f>+N247+P247+R247</f>
        <v>6.8529999999999998</v>
      </c>
    </row>
    <row r="248" spans="1:37" x14ac:dyDescent="0.25">
      <c r="C248" s="7"/>
      <c r="D248" s="25"/>
      <c r="E248" s="25"/>
      <c r="F248" s="28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</row>
    <row r="249" spans="1:37" x14ac:dyDescent="0.25">
      <c r="A249" s="5" t="s">
        <v>481</v>
      </c>
      <c r="B249" s="10" t="s">
        <v>112</v>
      </c>
      <c r="C249" s="6" t="s">
        <v>482</v>
      </c>
      <c r="D249" s="25">
        <v>1246220490</v>
      </c>
      <c r="E249" s="25">
        <v>0</v>
      </c>
      <c r="F249" s="25">
        <f>D249-E249</f>
        <v>1246220490</v>
      </c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</row>
    <row r="250" spans="1:37" x14ac:dyDescent="0.25">
      <c r="A250" s="5" t="s">
        <v>481</v>
      </c>
      <c r="B250" s="10"/>
      <c r="C250" s="7" t="s">
        <v>483</v>
      </c>
      <c r="D250" s="26">
        <f t="shared" ref="D250:E250" si="70">SUM(D249)</f>
        <v>1246220490</v>
      </c>
      <c r="E250" s="26">
        <f t="shared" si="70"/>
        <v>0</v>
      </c>
      <c r="F250" s="26">
        <f>SUM(F249)</f>
        <v>1246220490</v>
      </c>
      <c r="G250" s="50">
        <f>VLOOKUP(A250,Dec2023Data!$A$3:$AA$180,8,FALSE)</f>
        <v>4.3949999999999996</v>
      </c>
      <c r="H250" s="50">
        <f>VLOOKUP(A250,Dec2023Data!$A$3:$AA$180,9,FALSE)</f>
        <v>0</v>
      </c>
      <c r="I250" s="50">
        <f>VLOOKUP(A250,Dec2023Data!$A$3:$AA$180,10,FALSE)</f>
        <v>4.3949999999999996</v>
      </c>
      <c r="J250" s="50">
        <f>VLOOKUP($A$8,Dec2023Data!$A$3:$AA$180,9,FALSE)</f>
        <v>0</v>
      </c>
      <c r="K250" s="50">
        <f>VLOOKUP(A250,Dec2023Data!$A$3:$AA$180,11,FALSE)</f>
        <v>0</v>
      </c>
      <c r="L250" s="50">
        <f>VLOOKUP($A$8,Dec2023Data!$A$3:$AA$180,9,FALSE)</f>
        <v>0</v>
      </c>
      <c r="M250" s="50">
        <f>VLOOKUP(A250,Dec2023Data!$A$3:$AA$180,12,FALSE)</f>
        <v>0</v>
      </c>
      <c r="N250" s="50">
        <f>VLOOKUP(A250,Dec2023Data!$A$3:$AA$180,13,FALSE)</f>
        <v>0</v>
      </c>
      <c r="O250" s="50">
        <f>VLOOKUP($A$8,Dec2023Data!$A$3:$AA$180,9,FALSE)</f>
        <v>0</v>
      </c>
      <c r="P250" s="50">
        <f>VLOOKUP(A250,Dec2023Data!$A$3:$AA$180,14,FALSE)</f>
        <v>0</v>
      </c>
      <c r="Q250" s="50">
        <f>VLOOKUP($A$8,Dec2023Data!$A$3:$AA$180,9,FALSE)</f>
        <v>0</v>
      </c>
      <c r="R250" s="50">
        <f>VLOOKUP(A250,Dec2023Data!$A$3:$AA$180,15,FALSE)</f>
        <v>1.7390000000000001</v>
      </c>
      <c r="S250" s="50">
        <f>VLOOKUP($A$8,Dec2023Data!$A$3:$AA$180,9,FALSE)</f>
        <v>0</v>
      </c>
      <c r="T250" s="50">
        <f>VLOOKUP(A250,Dec2023Data!$A$3:$AA$180,16,FALSE)</f>
        <v>0</v>
      </c>
      <c r="U250" s="50">
        <f>VLOOKUP($A$8,Dec2023Data!$A$3:$AA$180,9,FALSE)</f>
        <v>0</v>
      </c>
      <c r="V250" s="50">
        <f>VLOOKUP(A250,Dec2023Data!$A$3:$AA$180,18,FALSE)</f>
        <v>4.34</v>
      </c>
      <c r="W250" s="50">
        <f>VLOOKUP($A$8,Dec2023Data!$A$3:$AA$180,9,FALSE)</f>
        <v>0</v>
      </c>
      <c r="X250" s="50">
        <f>VLOOKUP(A250,Dec2023Data!$A$3:$AA$180,19,FALSE)</f>
        <v>0</v>
      </c>
      <c r="Y250" s="50">
        <f>VLOOKUP($A$8,Dec2023Data!$A$3:$AA$180,9,FALSE)</f>
        <v>0</v>
      </c>
      <c r="Z250" s="50">
        <f>VLOOKUP(A250,Dec2023Data!$A$3:$AA$180,20,FALSE)</f>
        <v>0</v>
      </c>
      <c r="AA250" s="50">
        <f>VLOOKUP($A$8,Dec2023Data!$A$3:$AA$180,9,FALSE)</f>
        <v>0</v>
      </c>
      <c r="AB250" s="50">
        <f>VLOOKUP(A250,Dec2023Data!$A$3:$AA$180,21,FALSE)</f>
        <v>0</v>
      </c>
      <c r="AC250" s="50">
        <f>VLOOKUP($A$8,Dec2023Data!$A$3:$AA$180,9,FALSE)</f>
        <v>0</v>
      </c>
      <c r="AD250" s="50">
        <f>VLOOKUP(A250,Dec2023Data!$A$3:$AA$180,22,FALSE)</f>
        <v>0</v>
      </c>
      <c r="AE250" s="50">
        <f>VLOOKUP($A$8,Dec2023Data!$A$3:$AA$180,9,FALSE)</f>
        <v>0</v>
      </c>
      <c r="AF250" s="50">
        <f>VLOOKUP(A250,Dec2023Data!$A$3:$AA$180,23,FALSE)</f>
        <v>10.474</v>
      </c>
      <c r="AG250" s="51"/>
      <c r="AH250" s="51">
        <f>+AF250-R250-V250</f>
        <v>4.3949999999999996</v>
      </c>
      <c r="AI250" s="57">
        <f>+AH250/AF250</f>
        <v>0.4196104640061103</v>
      </c>
      <c r="AK250" s="51">
        <f>+N250+P250+R250</f>
        <v>1.7390000000000001</v>
      </c>
    </row>
    <row r="251" spans="1:37" x14ac:dyDescent="0.25">
      <c r="B251" s="10"/>
      <c r="C251" s="7"/>
      <c r="D251" s="25"/>
      <c r="E251" s="25"/>
      <c r="F251" s="28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</row>
    <row r="252" spans="1:37" x14ac:dyDescent="0.25">
      <c r="A252" s="5" t="s">
        <v>484</v>
      </c>
      <c r="B252" s="10" t="s">
        <v>116</v>
      </c>
      <c r="C252" s="6" t="s">
        <v>485</v>
      </c>
      <c r="D252" s="25">
        <v>462134910</v>
      </c>
      <c r="E252" s="25">
        <v>0</v>
      </c>
      <c r="F252" s="25">
        <f>D252-E252</f>
        <v>462134910</v>
      </c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</row>
    <row r="253" spans="1:37" x14ac:dyDescent="0.25">
      <c r="A253" s="5" t="s">
        <v>484</v>
      </c>
      <c r="C253" s="7" t="s">
        <v>486</v>
      </c>
      <c r="D253" s="26">
        <f t="shared" ref="D253:E253" si="71">SUM(D252)</f>
        <v>462134910</v>
      </c>
      <c r="E253" s="26">
        <f t="shared" si="71"/>
        <v>0</v>
      </c>
      <c r="F253" s="26">
        <f>SUM(F252)</f>
        <v>462134910</v>
      </c>
      <c r="G253" s="50">
        <f>VLOOKUP(A253,Dec2023Data!$A$3:$AA$180,8,FALSE)</f>
        <v>6.6509999999999998</v>
      </c>
      <c r="H253" s="50">
        <f>VLOOKUP(A253,Dec2023Data!$A$3:$AA$180,9,FALSE)</f>
        <v>0</v>
      </c>
      <c r="I253" s="50">
        <f>VLOOKUP(A253,Dec2023Data!$A$3:$AA$180,10,FALSE)</f>
        <v>6.6509999999999998</v>
      </c>
      <c r="J253" s="50">
        <f>VLOOKUP($A$8,Dec2023Data!$A$3:$AA$180,9,FALSE)</f>
        <v>0</v>
      </c>
      <c r="K253" s="50">
        <f>VLOOKUP(A253,Dec2023Data!$A$3:$AA$180,11,FALSE)</f>
        <v>0</v>
      </c>
      <c r="L253" s="50">
        <f>VLOOKUP($A$8,Dec2023Data!$A$3:$AA$180,9,FALSE)</f>
        <v>0</v>
      </c>
      <c r="M253" s="50">
        <f>VLOOKUP(A253,Dec2023Data!$A$3:$AA$180,12,FALSE)</f>
        <v>0</v>
      </c>
      <c r="N253" s="50">
        <f>VLOOKUP(A253,Dec2023Data!$A$3:$AA$180,13,FALSE)</f>
        <v>0</v>
      </c>
      <c r="O253" s="50">
        <f>VLOOKUP($A$8,Dec2023Data!$A$3:$AA$180,9,FALSE)</f>
        <v>0</v>
      </c>
      <c r="P253" s="50">
        <f>VLOOKUP(A253,Dec2023Data!$A$3:$AA$180,14,FALSE)</f>
        <v>0</v>
      </c>
      <c r="Q253" s="50">
        <f>VLOOKUP($A$8,Dec2023Data!$A$3:$AA$180,9,FALSE)</f>
        <v>0</v>
      </c>
      <c r="R253" s="50">
        <f>VLOOKUP(A253,Dec2023Data!$A$3:$AA$180,15,FALSE)</f>
        <v>2.464</v>
      </c>
      <c r="S253" s="50">
        <f>VLOOKUP($A$8,Dec2023Data!$A$3:$AA$180,9,FALSE)</f>
        <v>0</v>
      </c>
      <c r="T253" s="50">
        <f>VLOOKUP(A253,Dec2023Data!$A$3:$AA$180,16,FALSE)</f>
        <v>0</v>
      </c>
      <c r="U253" s="50">
        <f>VLOOKUP($A$8,Dec2023Data!$A$3:$AA$180,9,FALSE)</f>
        <v>0</v>
      </c>
      <c r="V253" s="50">
        <f>VLOOKUP(A253,Dec2023Data!$A$3:$AA$180,18,FALSE)</f>
        <v>0</v>
      </c>
      <c r="W253" s="50">
        <f>VLOOKUP($A$8,Dec2023Data!$A$3:$AA$180,9,FALSE)</f>
        <v>0</v>
      </c>
      <c r="X253" s="50">
        <f>VLOOKUP(A253,Dec2023Data!$A$3:$AA$180,19,FALSE)</f>
        <v>0.36199999999999999</v>
      </c>
      <c r="Y253" s="50">
        <f>VLOOKUP($A$8,Dec2023Data!$A$3:$AA$180,9,FALSE)</f>
        <v>0</v>
      </c>
      <c r="Z253" s="50">
        <f>VLOOKUP(A253,Dec2023Data!$A$3:$AA$180,20,FALSE)</f>
        <v>0</v>
      </c>
      <c r="AA253" s="50">
        <f>VLOOKUP($A$8,Dec2023Data!$A$3:$AA$180,9,FALSE)</f>
        <v>0</v>
      </c>
      <c r="AB253" s="50">
        <f>VLOOKUP(A253,Dec2023Data!$A$3:$AA$180,21,FALSE)</f>
        <v>0</v>
      </c>
      <c r="AC253" s="50">
        <f>VLOOKUP($A$8,Dec2023Data!$A$3:$AA$180,9,FALSE)</f>
        <v>0</v>
      </c>
      <c r="AD253" s="50">
        <f>VLOOKUP(A253,Dec2023Data!$A$3:$AA$180,22,FALSE)</f>
        <v>0</v>
      </c>
      <c r="AE253" s="50">
        <f>VLOOKUP($A$8,Dec2023Data!$A$3:$AA$180,9,FALSE)</f>
        <v>0</v>
      </c>
      <c r="AF253" s="50">
        <f>VLOOKUP(A253,Dec2023Data!$A$3:$AA$180,23,FALSE)</f>
        <v>9.4770000000000003</v>
      </c>
      <c r="AG253" s="51"/>
      <c r="AH253" s="51">
        <f>+AF253-R253-V253</f>
        <v>7.0129999999999999</v>
      </c>
      <c r="AI253" s="57">
        <f>+AH253/AF253</f>
        <v>0.74000211037248076</v>
      </c>
      <c r="AK253" s="51">
        <f>+N253+P253+R253</f>
        <v>2.464</v>
      </c>
    </row>
    <row r="254" spans="1:37" x14ac:dyDescent="0.25">
      <c r="C254" s="7"/>
      <c r="D254" s="25"/>
      <c r="E254" s="25"/>
      <c r="F254" s="28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</row>
    <row r="255" spans="1:37" x14ac:dyDescent="0.25">
      <c r="A255" s="5" t="s">
        <v>487</v>
      </c>
      <c r="B255" s="10" t="s">
        <v>118</v>
      </c>
      <c r="C255" s="6" t="s">
        <v>488</v>
      </c>
      <c r="D255" s="25">
        <v>141721540</v>
      </c>
      <c r="E255" s="25">
        <v>0</v>
      </c>
      <c r="F255" s="25">
        <f>D255-E255</f>
        <v>141721540</v>
      </c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</row>
    <row r="256" spans="1:37" x14ac:dyDescent="0.25">
      <c r="A256" s="5" t="s">
        <v>487</v>
      </c>
      <c r="B256" s="10" t="s">
        <v>236</v>
      </c>
      <c r="C256" s="6" t="s">
        <v>488</v>
      </c>
      <c r="D256" s="29">
        <v>13445420</v>
      </c>
      <c r="E256" s="29">
        <v>0</v>
      </c>
      <c r="F256" s="29">
        <f>D256-E256</f>
        <v>13445420</v>
      </c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</row>
    <row r="257" spans="1:37" x14ac:dyDescent="0.25">
      <c r="A257" s="5" t="s">
        <v>487</v>
      </c>
      <c r="B257" s="10" t="s">
        <v>84</v>
      </c>
      <c r="C257" s="6" t="s">
        <v>488</v>
      </c>
      <c r="D257" s="25">
        <v>1077400</v>
      </c>
      <c r="E257" s="25">
        <v>0</v>
      </c>
      <c r="F257" s="25">
        <f>D257-E257</f>
        <v>1077400</v>
      </c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</row>
    <row r="258" spans="1:37" x14ac:dyDescent="0.25">
      <c r="A258" s="5" t="s">
        <v>487</v>
      </c>
      <c r="B258" s="10"/>
      <c r="C258" s="7" t="s">
        <v>489</v>
      </c>
      <c r="D258" s="26">
        <f>SUM(D255:D257)</f>
        <v>156244360</v>
      </c>
      <c r="E258" s="26">
        <f t="shared" ref="E258:F258" si="72">SUM(E255:E257)</f>
        <v>0</v>
      </c>
      <c r="F258" s="26">
        <f t="shared" si="72"/>
        <v>156244360</v>
      </c>
      <c r="G258" s="50">
        <f>VLOOKUP(A258,Dec2023Data!$A$3:$AA$180,8,FALSE)</f>
        <v>13.811</v>
      </c>
      <c r="H258" s="50">
        <f>VLOOKUP(A258,Dec2023Data!$A$3:$AA$180,9,FALSE)</f>
        <v>0</v>
      </c>
      <c r="I258" s="50">
        <f>VLOOKUP(A258,Dec2023Data!$A$3:$AA$180,10,FALSE)</f>
        <v>13.811</v>
      </c>
      <c r="J258" s="50">
        <f>VLOOKUP($A$8,Dec2023Data!$A$3:$AA$180,9,FALSE)</f>
        <v>0</v>
      </c>
      <c r="K258" s="50">
        <f>VLOOKUP(A258,Dec2023Data!$A$3:$AA$180,11,FALSE)</f>
        <v>0</v>
      </c>
      <c r="L258" s="50">
        <f>VLOOKUP($A$8,Dec2023Data!$A$3:$AA$180,9,FALSE)</f>
        <v>0</v>
      </c>
      <c r="M258" s="50">
        <f>VLOOKUP(A258,Dec2023Data!$A$3:$AA$180,12,FALSE)</f>
        <v>0</v>
      </c>
      <c r="N258" s="50">
        <f>VLOOKUP(A258,Dec2023Data!$A$3:$AA$180,13,FALSE)</f>
        <v>0</v>
      </c>
      <c r="O258" s="50">
        <f>VLOOKUP($A$8,Dec2023Data!$A$3:$AA$180,9,FALSE)</f>
        <v>0</v>
      </c>
      <c r="P258" s="50">
        <f>VLOOKUP(A258,Dec2023Data!$A$3:$AA$180,14,FALSE)</f>
        <v>0</v>
      </c>
      <c r="Q258" s="50">
        <f>VLOOKUP($A$8,Dec2023Data!$A$3:$AA$180,9,FALSE)</f>
        <v>0</v>
      </c>
      <c r="R258" s="50">
        <f>VLOOKUP(A258,Dec2023Data!$A$3:$AA$180,15,FALSE)</f>
        <v>7.05</v>
      </c>
      <c r="S258" s="50">
        <f>VLOOKUP($A$8,Dec2023Data!$A$3:$AA$180,9,FALSE)</f>
        <v>0</v>
      </c>
      <c r="T258" s="50">
        <f>VLOOKUP(A258,Dec2023Data!$A$3:$AA$180,16,FALSE)</f>
        <v>0.12</v>
      </c>
      <c r="U258" s="50">
        <f>VLOOKUP($A$8,Dec2023Data!$A$3:$AA$180,9,FALSE)</f>
        <v>0</v>
      </c>
      <c r="V258" s="50">
        <f>VLOOKUP(A258,Dec2023Data!$A$3:$AA$180,18,FALSE)</f>
        <v>5.85</v>
      </c>
      <c r="W258" s="50">
        <f>VLOOKUP($A$8,Dec2023Data!$A$3:$AA$180,9,FALSE)</f>
        <v>0</v>
      </c>
      <c r="X258" s="50">
        <f>VLOOKUP(A258,Dec2023Data!$A$3:$AA$180,19,FALSE)</f>
        <v>0</v>
      </c>
      <c r="Y258" s="50">
        <f>VLOOKUP($A$8,Dec2023Data!$A$3:$AA$180,9,FALSE)</f>
        <v>0</v>
      </c>
      <c r="Z258" s="50">
        <f>VLOOKUP(A258,Dec2023Data!$A$3:$AA$180,20,FALSE)</f>
        <v>0</v>
      </c>
      <c r="AA258" s="50">
        <f>VLOOKUP($A$8,Dec2023Data!$A$3:$AA$180,9,FALSE)</f>
        <v>0</v>
      </c>
      <c r="AB258" s="50">
        <f>VLOOKUP(A258,Dec2023Data!$A$3:$AA$180,21,FALSE)</f>
        <v>0</v>
      </c>
      <c r="AC258" s="50">
        <f>VLOOKUP($A$8,Dec2023Data!$A$3:$AA$180,9,FALSE)</f>
        <v>0</v>
      </c>
      <c r="AD258" s="50">
        <f>VLOOKUP(A258,Dec2023Data!$A$3:$AA$180,22,FALSE)</f>
        <v>0</v>
      </c>
      <c r="AE258" s="50">
        <f>VLOOKUP($A$8,Dec2023Data!$A$3:$AA$180,9,FALSE)</f>
        <v>0</v>
      </c>
      <c r="AF258" s="50">
        <f>VLOOKUP(A258,Dec2023Data!$A$3:$AA$180,23,FALSE)</f>
        <v>26.831</v>
      </c>
      <c r="AG258" s="51"/>
      <c r="AH258" s="51">
        <f>+AF258-R258-V258</f>
        <v>13.930999999999999</v>
      </c>
      <c r="AI258" s="57">
        <f>+AH258/AF258</f>
        <v>0.51921285080690249</v>
      </c>
      <c r="AK258" s="51">
        <f>+N258+P258+R258</f>
        <v>7.05</v>
      </c>
    </row>
    <row r="259" spans="1:37" x14ac:dyDescent="0.25">
      <c r="B259" s="10"/>
      <c r="C259" s="7"/>
      <c r="D259" s="25"/>
      <c r="E259" s="25"/>
      <c r="F259" s="28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</row>
    <row r="260" spans="1:37" x14ac:dyDescent="0.25">
      <c r="A260" s="5" t="s">
        <v>490</v>
      </c>
      <c r="B260" s="10" t="s">
        <v>118</v>
      </c>
      <c r="C260" s="6" t="s">
        <v>491</v>
      </c>
      <c r="D260" s="25">
        <v>1273662280</v>
      </c>
      <c r="E260" s="25">
        <v>0</v>
      </c>
      <c r="F260" s="25">
        <f>D260-E260</f>
        <v>1273662280</v>
      </c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</row>
    <row r="261" spans="1:37" x14ac:dyDescent="0.25">
      <c r="A261" s="5" t="s">
        <v>490</v>
      </c>
      <c r="B261" s="10"/>
      <c r="C261" s="7" t="s">
        <v>492</v>
      </c>
      <c r="D261" s="26">
        <f t="shared" ref="D261:E261" si="73">SUM(D260)</f>
        <v>1273662280</v>
      </c>
      <c r="E261" s="26">
        <f t="shared" si="73"/>
        <v>0</v>
      </c>
      <c r="F261" s="26">
        <f>SUM(F260)</f>
        <v>1273662280</v>
      </c>
      <c r="G261" s="50">
        <f>VLOOKUP(A261,Dec2023Data!$A$3:$AA$180,8,FALSE)</f>
        <v>12.776999999999999</v>
      </c>
      <c r="H261" s="50">
        <f>VLOOKUP(A261,Dec2023Data!$A$3:$AA$180,9,FALSE)</f>
        <v>0</v>
      </c>
      <c r="I261" s="50">
        <f>VLOOKUP(A261,Dec2023Data!$A$3:$AA$180,10,FALSE)</f>
        <v>12.776999999999999</v>
      </c>
      <c r="J261" s="50">
        <f>VLOOKUP($A$8,Dec2023Data!$A$3:$AA$180,9,FALSE)</f>
        <v>0</v>
      </c>
      <c r="K261" s="50">
        <f>VLOOKUP(A261,Dec2023Data!$A$3:$AA$180,11,FALSE)</f>
        <v>0</v>
      </c>
      <c r="L261" s="50">
        <f>VLOOKUP($A$8,Dec2023Data!$A$3:$AA$180,9,FALSE)</f>
        <v>0</v>
      </c>
      <c r="M261" s="50">
        <f>VLOOKUP(A261,Dec2023Data!$A$3:$AA$180,12,FALSE)</f>
        <v>0</v>
      </c>
      <c r="N261" s="50">
        <f>VLOOKUP(A261,Dec2023Data!$A$3:$AA$180,13,FALSE)</f>
        <v>0.61599999999999999</v>
      </c>
      <c r="O261" s="50">
        <f>VLOOKUP($A$8,Dec2023Data!$A$3:$AA$180,9,FALSE)</f>
        <v>0</v>
      </c>
      <c r="P261" s="50">
        <f>VLOOKUP(A261,Dec2023Data!$A$3:$AA$180,14,FALSE)</f>
        <v>0</v>
      </c>
      <c r="Q261" s="50">
        <f>VLOOKUP($A$8,Dec2023Data!$A$3:$AA$180,9,FALSE)</f>
        <v>0</v>
      </c>
      <c r="R261" s="50">
        <f>VLOOKUP(A261,Dec2023Data!$A$3:$AA$180,15,FALSE)</f>
        <v>1.8129999999999999</v>
      </c>
      <c r="S261" s="50">
        <f>VLOOKUP($A$8,Dec2023Data!$A$3:$AA$180,9,FALSE)</f>
        <v>0</v>
      </c>
      <c r="T261" s="50">
        <f>VLOOKUP(A261,Dec2023Data!$A$3:$AA$180,16,FALSE)</f>
        <v>1.2E-2</v>
      </c>
      <c r="U261" s="50">
        <f>VLOOKUP($A$8,Dec2023Data!$A$3:$AA$180,9,FALSE)</f>
        <v>0</v>
      </c>
      <c r="V261" s="50">
        <f>VLOOKUP(A261,Dec2023Data!$A$3:$AA$180,18,FALSE)</f>
        <v>5.0720000000000001</v>
      </c>
      <c r="W261" s="50">
        <f>VLOOKUP($A$8,Dec2023Data!$A$3:$AA$180,9,FALSE)</f>
        <v>0</v>
      </c>
      <c r="X261" s="50">
        <f>VLOOKUP(A261,Dec2023Data!$A$3:$AA$180,19,FALSE)</f>
        <v>0.23599999999999999</v>
      </c>
      <c r="Y261" s="50">
        <f>VLOOKUP($A$8,Dec2023Data!$A$3:$AA$180,9,FALSE)</f>
        <v>0</v>
      </c>
      <c r="Z261" s="50">
        <f>VLOOKUP(A261,Dec2023Data!$A$3:$AA$180,20,FALSE)</f>
        <v>0</v>
      </c>
      <c r="AA261" s="50">
        <f>VLOOKUP($A$8,Dec2023Data!$A$3:$AA$180,9,FALSE)</f>
        <v>0</v>
      </c>
      <c r="AB261" s="50">
        <f>VLOOKUP(A261,Dec2023Data!$A$3:$AA$180,21,FALSE)</f>
        <v>0</v>
      </c>
      <c r="AC261" s="50">
        <f>VLOOKUP($A$8,Dec2023Data!$A$3:$AA$180,9,FALSE)</f>
        <v>0</v>
      </c>
      <c r="AD261" s="50">
        <f>VLOOKUP(A261,Dec2023Data!$A$3:$AA$180,22,FALSE)</f>
        <v>0</v>
      </c>
      <c r="AE261" s="50">
        <f>VLOOKUP($A$8,Dec2023Data!$A$3:$AA$180,9,FALSE)</f>
        <v>0</v>
      </c>
      <c r="AF261" s="50">
        <f>VLOOKUP(A261,Dec2023Data!$A$3:$AA$180,23,FALSE)</f>
        <v>20.526</v>
      </c>
      <c r="AG261" s="51"/>
      <c r="AH261" s="51">
        <f>+AF261-R261-V261</f>
        <v>13.641000000000002</v>
      </c>
      <c r="AI261" s="57">
        <f>+AH261/AF261</f>
        <v>0.66457176264250228</v>
      </c>
      <c r="AK261" s="51">
        <f>+N261+P261+R261</f>
        <v>2.4289999999999998</v>
      </c>
    </row>
    <row r="262" spans="1:37" x14ac:dyDescent="0.25">
      <c r="B262" s="10"/>
      <c r="C262" s="7"/>
      <c r="D262" s="30"/>
      <c r="E262" s="27"/>
      <c r="F262" s="28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</row>
    <row r="263" spans="1:37" x14ac:dyDescent="0.25">
      <c r="A263" s="5" t="s">
        <v>493</v>
      </c>
      <c r="B263" s="10" t="s">
        <v>121</v>
      </c>
      <c r="C263" s="6" t="s">
        <v>494</v>
      </c>
      <c r="D263" s="25">
        <v>1078024010</v>
      </c>
      <c r="E263" s="25">
        <v>19612860</v>
      </c>
      <c r="F263" s="25">
        <f>D263-E263</f>
        <v>1058411150</v>
      </c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</row>
    <row r="264" spans="1:37" x14ac:dyDescent="0.25">
      <c r="A264" s="5" t="s">
        <v>493</v>
      </c>
      <c r="B264" s="10" t="s">
        <v>224</v>
      </c>
      <c r="C264" s="6" t="s">
        <v>494</v>
      </c>
      <c r="D264" s="29">
        <v>5490755</v>
      </c>
      <c r="E264" s="29">
        <v>0</v>
      </c>
      <c r="F264" s="29">
        <f>D264-E264</f>
        <v>5490755</v>
      </c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</row>
    <row r="265" spans="1:37" x14ac:dyDescent="0.25">
      <c r="A265" s="5" t="s">
        <v>493</v>
      </c>
      <c r="B265" s="10"/>
      <c r="C265" s="7" t="s">
        <v>495</v>
      </c>
      <c r="D265" s="31">
        <f t="shared" ref="D265:F265" si="74">SUM(D263:D264)</f>
        <v>1083514765</v>
      </c>
      <c r="E265" s="31">
        <f t="shared" si="74"/>
        <v>19612860</v>
      </c>
      <c r="F265" s="26">
        <f t="shared" si="74"/>
        <v>1063901905</v>
      </c>
      <c r="G265" s="50">
        <f>VLOOKUP(A265,Dec2023Data!$A$3:$AA$180,8,FALSE)</f>
        <v>15.736000000000001</v>
      </c>
      <c r="H265" s="50">
        <f>VLOOKUP(A265,Dec2023Data!$A$3:$AA$180,9,FALSE)</f>
        <v>0</v>
      </c>
      <c r="I265" s="50">
        <f>VLOOKUP(A265,Dec2023Data!$A$3:$AA$180,10,FALSE)</f>
        <v>15.736000000000001</v>
      </c>
      <c r="J265" s="50">
        <f>VLOOKUP($A$8,Dec2023Data!$A$3:$AA$180,9,FALSE)</f>
        <v>0</v>
      </c>
      <c r="K265" s="50">
        <f>VLOOKUP(A265,Dec2023Data!$A$3:$AA$180,11,FALSE)</f>
        <v>0</v>
      </c>
      <c r="L265" s="50">
        <f>VLOOKUP($A$8,Dec2023Data!$A$3:$AA$180,9,FALSE)</f>
        <v>0</v>
      </c>
      <c r="M265" s="50">
        <f>VLOOKUP(A265,Dec2023Data!$A$3:$AA$180,12,FALSE)</f>
        <v>0</v>
      </c>
      <c r="N265" s="50">
        <f>VLOOKUP(A265,Dec2023Data!$A$3:$AA$180,13,FALSE)</f>
        <v>0</v>
      </c>
      <c r="O265" s="50">
        <f>VLOOKUP($A$8,Dec2023Data!$A$3:$AA$180,9,FALSE)</f>
        <v>0</v>
      </c>
      <c r="P265" s="50">
        <f>VLOOKUP(A265,Dec2023Data!$A$3:$AA$180,14,FALSE)</f>
        <v>0</v>
      </c>
      <c r="Q265" s="50">
        <f>VLOOKUP($A$8,Dec2023Data!$A$3:$AA$180,9,FALSE)</f>
        <v>0</v>
      </c>
      <c r="R265" s="50">
        <f>VLOOKUP(A265,Dec2023Data!$A$3:$AA$180,15,FALSE)</f>
        <v>3.57</v>
      </c>
      <c r="S265" s="50">
        <f>VLOOKUP($A$8,Dec2023Data!$A$3:$AA$180,9,FALSE)</f>
        <v>0</v>
      </c>
      <c r="T265" s="50">
        <f>VLOOKUP(A265,Dec2023Data!$A$3:$AA$180,16,FALSE)</f>
        <v>4.9000000000000002E-2</v>
      </c>
      <c r="U265" s="50">
        <f>VLOOKUP($A$8,Dec2023Data!$A$3:$AA$180,9,FALSE)</f>
        <v>0</v>
      </c>
      <c r="V265" s="50">
        <f>VLOOKUP(A265,Dec2023Data!$A$3:$AA$180,18,FALSE)</f>
        <v>8.8350000000000009</v>
      </c>
      <c r="W265" s="50">
        <f>VLOOKUP($A$8,Dec2023Data!$A$3:$AA$180,9,FALSE)</f>
        <v>0</v>
      </c>
      <c r="X265" s="50">
        <f>VLOOKUP(A265,Dec2023Data!$A$3:$AA$180,19,FALSE)</f>
        <v>0</v>
      </c>
      <c r="Y265" s="50">
        <f>VLOOKUP($A$8,Dec2023Data!$A$3:$AA$180,9,FALSE)</f>
        <v>0</v>
      </c>
      <c r="Z265" s="50">
        <f>VLOOKUP(A265,Dec2023Data!$A$3:$AA$180,20,FALSE)</f>
        <v>0</v>
      </c>
      <c r="AA265" s="50">
        <f>VLOOKUP($A$8,Dec2023Data!$A$3:$AA$180,9,FALSE)</f>
        <v>0</v>
      </c>
      <c r="AB265" s="50">
        <f>VLOOKUP(A265,Dec2023Data!$A$3:$AA$180,21,FALSE)</f>
        <v>0</v>
      </c>
      <c r="AC265" s="50">
        <f>VLOOKUP($A$8,Dec2023Data!$A$3:$AA$180,9,FALSE)</f>
        <v>0</v>
      </c>
      <c r="AD265" s="50">
        <f>VLOOKUP(A265,Dec2023Data!$A$3:$AA$180,22,FALSE)</f>
        <v>0</v>
      </c>
      <c r="AE265" s="50">
        <f>VLOOKUP($A$8,Dec2023Data!$A$3:$AA$180,9,FALSE)</f>
        <v>0</v>
      </c>
      <c r="AF265" s="50">
        <f>VLOOKUP(A265,Dec2023Data!$A$3:$AA$180,23,FALSE)</f>
        <v>28.19</v>
      </c>
      <c r="AG265" s="51"/>
      <c r="AH265" s="51">
        <f>+AF265-R265-V265</f>
        <v>15.785</v>
      </c>
      <c r="AI265" s="57">
        <f>+AH265/AF265</f>
        <v>0.55995033699893582</v>
      </c>
      <c r="AK265" s="51">
        <f>+N265+P265+R265</f>
        <v>3.57</v>
      </c>
    </row>
    <row r="266" spans="1:37" x14ac:dyDescent="0.25">
      <c r="B266" s="10"/>
      <c r="C266" s="7"/>
      <c r="D266" s="30"/>
      <c r="E266" s="27"/>
      <c r="F266" s="28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</row>
    <row r="267" spans="1:37" x14ac:dyDescent="0.25">
      <c r="A267" s="5" t="s">
        <v>496</v>
      </c>
      <c r="B267" s="10" t="s">
        <v>123</v>
      </c>
      <c r="C267" s="6" t="s">
        <v>497</v>
      </c>
      <c r="D267" s="25">
        <v>55639740</v>
      </c>
      <c r="E267" s="25">
        <v>0</v>
      </c>
      <c r="F267" s="25">
        <f>D267-E267</f>
        <v>55639740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</row>
    <row r="268" spans="1:37" x14ac:dyDescent="0.25">
      <c r="A268" s="5" t="s">
        <v>496</v>
      </c>
      <c r="B268" s="10"/>
      <c r="C268" s="7" t="s">
        <v>498</v>
      </c>
      <c r="D268" s="26">
        <f t="shared" ref="D268:E268" si="75">SUM(D267)</f>
        <v>55639740</v>
      </c>
      <c r="E268" s="26">
        <f t="shared" si="75"/>
        <v>0</v>
      </c>
      <c r="F268" s="26">
        <f>SUM(F267)</f>
        <v>55639740</v>
      </c>
      <c r="G268" s="50">
        <f>VLOOKUP(A268,Dec2023Data!$A$3:$AA$180,8,FALSE)</f>
        <v>19.067</v>
      </c>
      <c r="H268" s="50">
        <f>VLOOKUP(A268,Dec2023Data!$A$3:$AA$180,9,FALSE)</f>
        <v>0</v>
      </c>
      <c r="I268" s="50">
        <f>VLOOKUP(A268,Dec2023Data!$A$3:$AA$180,10,FALSE)</f>
        <v>19.067</v>
      </c>
      <c r="J268" s="50">
        <f>VLOOKUP($A$8,Dec2023Data!$A$3:$AA$180,9,FALSE)</f>
        <v>0</v>
      </c>
      <c r="K268" s="50">
        <f>VLOOKUP(A268,Dec2023Data!$A$3:$AA$180,11,FALSE)</f>
        <v>0</v>
      </c>
      <c r="L268" s="50">
        <f>VLOOKUP($A$8,Dec2023Data!$A$3:$AA$180,9,FALSE)</f>
        <v>0</v>
      </c>
      <c r="M268" s="50">
        <f>VLOOKUP(A268,Dec2023Data!$A$3:$AA$180,12,FALSE)</f>
        <v>0</v>
      </c>
      <c r="N268" s="50">
        <f>VLOOKUP(A268,Dec2023Data!$A$3:$AA$180,13,FALSE)</f>
        <v>0</v>
      </c>
      <c r="O268" s="50">
        <f>VLOOKUP($A$8,Dec2023Data!$A$3:$AA$180,9,FALSE)</f>
        <v>0</v>
      </c>
      <c r="P268" s="50">
        <f>VLOOKUP(A268,Dec2023Data!$A$3:$AA$180,14,FALSE)</f>
        <v>0</v>
      </c>
      <c r="Q268" s="50">
        <f>VLOOKUP($A$8,Dec2023Data!$A$3:$AA$180,9,FALSE)</f>
        <v>0</v>
      </c>
      <c r="R268" s="50">
        <f>VLOOKUP(A268,Dec2023Data!$A$3:$AA$180,15,FALSE)</f>
        <v>0</v>
      </c>
      <c r="S268" s="50">
        <f>VLOOKUP($A$8,Dec2023Data!$A$3:$AA$180,9,FALSE)</f>
        <v>0</v>
      </c>
      <c r="T268" s="50">
        <f>VLOOKUP(A268,Dec2023Data!$A$3:$AA$180,16,FALSE)</f>
        <v>0.79800000000000004</v>
      </c>
      <c r="U268" s="50">
        <f>VLOOKUP($A$8,Dec2023Data!$A$3:$AA$180,9,FALSE)</f>
        <v>0</v>
      </c>
      <c r="V268" s="50">
        <f>VLOOKUP(A268,Dec2023Data!$A$3:$AA$180,18,FALSE)</f>
        <v>5.3019999999999996</v>
      </c>
      <c r="W268" s="50">
        <f>VLOOKUP($A$8,Dec2023Data!$A$3:$AA$180,9,FALSE)</f>
        <v>0</v>
      </c>
      <c r="X268" s="50">
        <f>VLOOKUP(A268,Dec2023Data!$A$3:$AA$180,19,FALSE)</f>
        <v>0</v>
      </c>
      <c r="Y268" s="50">
        <f>VLOOKUP($A$8,Dec2023Data!$A$3:$AA$180,9,FALSE)</f>
        <v>0</v>
      </c>
      <c r="Z268" s="50">
        <f>VLOOKUP(A268,Dec2023Data!$A$3:$AA$180,20,FALSE)</f>
        <v>0</v>
      </c>
      <c r="AA268" s="50">
        <f>VLOOKUP($A$8,Dec2023Data!$A$3:$AA$180,9,FALSE)</f>
        <v>0</v>
      </c>
      <c r="AB268" s="50">
        <f>VLOOKUP(A268,Dec2023Data!$A$3:$AA$180,21,FALSE)</f>
        <v>0</v>
      </c>
      <c r="AC268" s="50">
        <f>VLOOKUP($A$8,Dec2023Data!$A$3:$AA$180,9,FALSE)</f>
        <v>0</v>
      </c>
      <c r="AD268" s="50">
        <f>VLOOKUP(A268,Dec2023Data!$A$3:$AA$180,22,FALSE)</f>
        <v>0</v>
      </c>
      <c r="AE268" s="50">
        <f>VLOOKUP($A$8,Dec2023Data!$A$3:$AA$180,9,FALSE)</f>
        <v>0</v>
      </c>
      <c r="AF268" s="50">
        <f>VLOOKUP(A268,Dec2023Data!$A$3:$AA$180,23,FALSE)</f>
        <v>25.167000000000002</v>
      </c>
      <c r="AG268" s="51"/>
      <c r="AH268" s="51">
        <f>+AF268-R268-V268</f>
        <v>19.865000000000002</v>
      </c>
      <c r="AI268" s="57">
        <f>+AH268/AF268</f>
        <v>0.7893272936782294</v>
      </c>
      <c r="AK268" s="51">
        <f>+N268+P268+R268</f>
        <v>0</v>
      </c>
    </row>
    <row r="269" spans="1:37" x14ac:dyDescent="0.25">
      <c r="B269" s="10"/>
      <c r="C269" s="7"/>
      <c r="D269" s="30"/>
      <c r="E269" s="27"/>
      <c r="F269" s="28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</row>
    <row r="270" spans="1:37" x14ac:dyDescent="0.25">
      <c r="A270" s="5" t="s">
        <v>499</v>
      </c>
      <c r="B270" s="10" t="s">
        <v>125</v>
      </c>
      <c r="C270" s="6" t="s">
        <v>500</v>
      </c>
      <c r="D270" s="25">
        <v>121111027</v>
      </c>
      <c r="E270" s="25">
        <v>361073</v>
      </c>
      <c r="F270" s="25">
        <f>D270-E270</f>
        <v>120749954</v>
      </c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</row>
    <row r="271" spans="1:37" x14ac:dyDescent="0.25">
      <c r="A271" s="5" t="s">
        <v>499</v>
      </c>
      <c r="B271" s="10"/>
      <c r="C271" s="7" t="s">
        <v>501</v>
      </c>
      <c r="D271" s="26">
        <f t="shared" ref="D271:E271" si="76">SUM(D270)</f>
        <v>121111027</v>
      </c>
      <c r="E271" s="26">
        <f t="shared" si="76"/>
        <v>361073</v>
      </c>
      <c r="F271" s="26">
        <f>SUM(F270)</f>
        <v>120749954</v>
      </c>
      <c r="G271" s="50">
        <f>VLOOKUP(A271,Dec2023Data!$A$3:$AA$180,8,FALSE)</f>
        <v>27</v>
      </c>
      <c r="H271" s="50">
        <f>VLOOKUP(A271,Dec2023Data!$A$3:$AA$180,9,FALSE)</f>
        <v>0.219</v>
      </c>
      <c r="I271" s="50">
        <f>VLOOKUP(A271,Dec2023Data!$A$3:$AA$180,10,FALSE)</f>
        <v>26.780999999999999</v>
      </c>
      <c r="J271" s="50">
        <f>VLOOKUP($A$8,Dec2023Data!$A$3:$AA$180,9,FALSE)</f>
        <v>0</v>
      </c>
      <c r="K271" s="50">
        <f>VLOOKUP(A271,Dec2023Data!$A$3:$AA$180,11,FALSE)</f>
        <v>0</v>
      </c>
      <c r="L271" s="50">
        <f>VLOOKUP($A$8,Dec2023Data!$A$3:$AA$180,9,FALSE)</f>
        <v>0</v>
      </c>
      <c r="M271" s="50">
        <f>VLOOKUP(A271,Dec2023Data!$A$3:$AA$180,12,FALSE)</f>
        <v>0</v>
      </c>
      <c r="N271" s="50">
        <f>VLOOKUP(A271,Dec2023Data!$A$3:$AA$180,13,FALSE)</f>
        <v>0</v>
      </c>
      <c r="O271" s="50">
        <f>VLOOKUP($A$8,Dec2023Data!$A$3:$AA$180,9,FALSE)</f>
        <v>0</v>
      </c>
      <c r="P271" s="50">
        <f>VLOOKUP(A271,Dec2023Data!$A$3:$AA$180,14,FALSE)</f>
        <v>0</v>
      </c>
      <c r="Q271" s="50">
        <f>VLOOKUP($A$8,Dec2023Data!$A$3:$AA$180,9,FALSE)</f>
        <v>0</v>
      </c>
      <c r="R271" s="50">
        <f>VLOOKUP(A271,Dec2023Data!$A$3:$AA$180,15,FALSE)</f>
        <v>0</v>
      </c>
      <c r="S271" s="50">
        <f>VLOOKUP($A$8,Dec2023Data!$A$3:$AA$180,9,FALSE)</f>
        <v>0</v>
      </c>
      <c r="T271" s="50">
        <f>VLOOKUP(A271,Dec2023Data!$A$3:$AA$180,16,FALSE)</f>
        <v>4.1000000000000002E-2</v>
      </c>
      <c r="U271" s="50">
        <f>VLOOKUP($A$8,Dec2023Data!$A$3:$AA$180,9,FALSE)</f>
        <v>0</v>
      </c>
      <c r="V271" s="50">
        <f>VLOOKUP(A271,Dec2023Data!$A$3:$AA$180,18,FALSE)</f>
        <v>8.8699999999999992</v>
      </c>
      <c r="W271" s="50">
        <f>VLOOKUP($A$8,Dec2023Data!$A$3:$AA$180,9,FALSE)</f>
        <v>0</v>
      </c>
      <c r="X271" s="50">
        <f>VLOOKUP(A271,Dec2023Data!$A$3:$AA$180,19,FALSE)</f>
        <v>0</v>
      </c>
      <c r="Y271" s="50">
        <f>VLOOKUP($A$8,Dec2023Data!$A$3:$AA$180,9,FALSE)</f>
        <v>0</v>
      </c>
      <c r="Z271" s="50">
        <f>VLOOKUP(A271,Dec2023Data!$A$3:$AA$180,20,FALSE)</f>
        <v>0</v>
      </c>
      <c r="AA271" s="50">
        <f>VLOOKUP($A$8,Dec2023Data!$A$3:$AA$180,9,FALSE)</f>
        <v>0</v>
      </c>
      <c r="AB271" s="50">
        <f>VLOOKUP(A271,Dec2023Data!$A$3:$AA$180,21,FALSE)</f>
        <v>0</v>
      </c>
      <c r="AC271" s="50">
        <f>VLOOKUP($A$8,Dec2023Data!$A$3:$AA$180,9,FALSE)</f>
        <v>0</v>
      </c>
      <c r="AD271" s="50">
        <f>VLOOKUP(A271,Dec2023Data!$A$3:$AA$180,22,FALSE)</f>
        <v>0</v>
      </c>
      <c r="AE271" s="50">
        <f>VLOOKUP($A$8,Dec2023Data!$A$3:$AA$180,9,FALSE)</f>
        <v>0</v>
      </c>
      <c r="AF271" s="50">
        <f>VLOOKUP(A271,Dec2023Data!$A$3:$AA$180,23,FALSE)</f>
        <v>35.692</v>
      </c>
      <c r="AG271" s="51"/>
      <c r="AH271" s="51">
        <f>+AF271-R271-V271</f>
        <v>26.822000000000003</v>
      </c>
      <c r="AI271" s="57">
        <f>+AH271/AF271</f>
        <v>0.75148492659419486</v>
      </c>
      <c r="AK271" s="51">
        <f>+N271+P271+R271</f>
        <v>0</v>
      </c>
    </row>
    <row r="272" spans="1:37" x14ac:dyDescent="0.25">
      <c r="B272" s="10"/>
      <c r="C272" s="7"/>
      <c r="D272" s="30"/>
      <c r="E272" s="27"/>
      <c r="F272" s="28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</row>
    <row r="273" spans="1:37" x14ac:dyDescent="0.25">
      <c r="A273" s="5" t="s">
        <v>502</v>
      </c>
      <c r="B273" s="10" t="s">
        <v>125</v>
      </c>
      <c r="C273" s="6" t="s">
        <v>503</v>
      </c>
      <c r="D273" s="25">
        <v>35375681</v>
      </c>
      <c r="E273" s="25">
        <v>0</v>
      </c>
      <c r="F273" s="25">
        <f>D273-E273</f>
        <v>35375681</v>
      </c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</row>
    <row r="274" spans="1:37" x14ac:dyDescent="0.25">
      <c r="A274" s="5" t="s">
        <v>502</v>
      </c>
      <c r="B274" s="10"/>
      <c r="C274" s="7" t="s">
        <v>504</v>
      </c>
      <c r="D274" s="26">
        <f t="shared" ref="D274:E274" si="77">SUM(D273)</f>
        <v>35375681</v>
      </c>
      <c r="E274" s="26">
        <f t="shared" si="77"/>
        <v>0</v>
      </c>
      <c r="F274" s="26">
        <f>SUM(F273)</f>
        <v>35375681</v>
      </c>
      <c r="G274" s="50">
        <f>VLOOKUP(A274,Dec2023Data!$A$3:$AA$180,8,FALSE)</f>
        <v>27</v>
      </c>
      <c r="H274" s="50">
        <f>VLOOKUP(A274,Dec2023Data!$A$3:$AA$180,9,FALSE)</f>
        <v>0</v>
      </c>
      <c r="I274" s="50">
        <f>VLOOKUP(A274,Dec2023Data!$A$3:$AA$180,10,FALSE)</f>
        <v>27</v>
      </c>
      <c r="J274" s="50">
        <f>VLOOKUP($A$8,Dec2023Data!$A$3:$AA$180,9,FALSE)</f>
        <v>0</v>
      </c>
      <c r="K274" s="50">
        <f>VLOOKUP(A274,Dec2023Data!$A$3:$AA$180,11,FALSE)</f>
        <v>0</v>
      </c>
      <c r="L274" s="50">
        <f>VLOOKUP($A$8,Dec2023Data!$A$3:$AA$180,9,FALSE)</f>
        <v>0</v>
      </c>
      <c r="M274" s="50">
        <f>VLOOKUP(A274,Dec2023Data!$A$3:$AA$180,12,FALSE)</f>
        <v>0</v>
      </c>
      <c r="N274" s="50">
        <f>VLOOKUP(A274,Dec2023Data!$A$3:$AA$180,13,FALSE)</f>
        <v>0</v>
      </c>
      <c r="O274" s="50">
        <f>VLOOKUP($A$8,Dec2023Data!$A$3:$AA$180,9,FALSE)</f>
        <v>0</v>
      </c>
      <c r="P274" s="50">
        <f>VLOOKUP(A274,Dec2023Data!$A$3:$AA$180,14,FALSE)</f>
        <v>0</v>
      </c>
      <c r="Q274" s="50">
        <f>VLOOKUP($A$8,Dec2023Data!$A$3:$AA$180,9,FALSE)</f>
        <v>0</v>
      </c>
      <c r="R274" s="50">
        <f>VLOOKUP(A274,Dec2023Data!$A$3:$AA$180,15,FALSE)</f>
        <v>0</v>
      </c>
      <c r="S274" s="50">
        <f>VLOOKUP($A$8,Dec2023Data!$A$3:$AA$180,9,FALSE)</f>
        <v>0</v>
      </c>
      <c r="T274" s="50">
        <f>VLOOKUP(A274,Dec2023Data!$A$3:$AA$180,16,FALSE)</f>
        <v>0</v>
      </c>
      <c r="U274" s="50">
        <f>VLOOKUP($A$8,Dec2023Data!$A$3:$AA$180,9,FALSE)</f>
        <v>0</v>
      </c>
      <c r="V274" s="50">
        <f>VLOOKUP(A274,Dec2023Data!$A$3:$AA$180,18,FALSE)</f>
        <v>12.11</v>
      </c>
      <c r="W274" s="50">
        <f>VLOOKUP($A$8,Dec2023Data!$A$3:$AA$180,9,FALSE)</f>
        <v>0</v>
      </c>
      <c r="X274" s="50">
        <f>VLOOKUP(A274,Dec2023Data!$A$3:$AA$180,19,FALSE)</f>
        <v>0</v>
      </c>
      <c r="Y274" s="50">
        <f>VLOOKUP($A$8,Dec2023Data!$A$3:$AA$180,9,FALSE)</f>
        <v>0</v>
      </c>
      <c r="Z274" s="50">
        <f>VLOOKUP(A274,Dec2023Data!$A$3:$AA$180,20,FALSE)</f>
        <v>0</v>
      </c>
      <c r="AA274" s="50">
        <f>VLOOKUP($A$8,Dec2023Data!$A$3:$AA$180,9,FALSE)</f>
        <v>0</v>
      </c>
      <c r="AB274" s="50">
        <f>VLOOKUP(A274,Dec2023Data!$A$3:$AA$180,21,FALSE)</f>
        <v>0</v>
      </c>
      <c r="AC274" s="50">
        <f>VLOOKUP($A$8,Dec2023Data!$A$3:$AA$180,9,FALSE)</f>
        <v>0</v>
      </c>
      <c r="AD274" s="50">
        <f>VLOOKUP(A274,Dec2023Data!$A$3:$AA$180,22,FALSE)</f>
        <v>0</v>
      </c>
      <c r="AE274" s="50">
        <f>VLOOKUP($A$8,Dec2023Data!$A$3:$AA$180,9,FALSE)</f>
        <v>0</v>
      </c>
      <c r="AF274" s="50">
        <f>VLOOKUP(A274,Dec2023Data!$A$3:$AA$180,23,FALSE)</f>
        <v>39.11</v>
      </c>
      <c r="AG274" s="51"/>
      <c r="AH274" s="51">
        <f>+AF274-R274-V274</f>
        <v>27</v>
      </c>
      <c r="AI274" s="57">
        <f>+AH274/AF274</f>
        <v>0.69036052160572747</v>
      </c>
      <c r="AK274" s="51">
        <f>+N274+P274+R274</f>
        <v>0</v>
      </c>
    </row>
    <row r="275" spans="1:37" x14ac:dyDescent="0.25">
      <c r="B275" s="10"/>
      <c r="C275" s="7"/>
      <c r="D275" s="30"/>
      <c r="E275" s="27"/>
      <c r="F275" s="28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</row>
    <row r="276" spans="1:37" x14ac:dyDescent="0.25">
      <c r="A276" s="5" t="s">
        <v>505</v>
      </c>
      <c r="B276" s="10" t="s">
        <v>128</v>
      </c>
      <c r="C276" s="6" t="s">
        <v>506</v>
      </c>
      <c r="D276" s="25">
        <v>95163363</v>
      </c>
      <c r="E276" s="25">
        <v>0</v>
      </c>
      <c r="F276" s="25">
        <f>D276-E276</f>
        <v>95163363</v>
      </c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</row>
    <row r="277" spans="1:37" x14ac:dyDescent="0.25">
      <c r="A277" s="5" t="s">
        <v>505</v>
      </c>
      <c r="B277" s="10"/>
      <c r="C277" s="7" t="s">
        <v>507</v>
      </c>
      <c r="D277" s="26">
        <f t="shared" ref="D277:E277" si="78">SUM(D276)</f>
        <v>95163363</v>
      </c>
      <c r="E277" s="26">
        <f t="shared" si="78"/>
        <v>0</v>
      </c>
      <c r="F277" s="26">
        <f>SUM(F276)</f>
        <v>95163363</v>
      </c>
      <c r="G277" s="50">
        <f>VLOOKUP(A277,Dec2023Data!$A$3:$AA$180,8,FALSE)</f>
        <v>23.041</v>
      </c>
      <c r="H277" s="50">
        <f>VLOOKUP(A277,Dec2023Data!$A$3:$AA$180,9,FALSE)</f>
        <v>0</v>
      </c>
      <c r="I277" s="50">
        <f>VLOOKUP(A277,Dec2023Data!$A$3:$AA$180,10,FALSE)</f>
        <v>23.041</v>
      </c>
      <c r="J277" s="50">
        <f>VLOOKUP($A$8,Dec2023Data!$A$3:$AA$180,9,FALSE)</f>
        <v>0</v>
      </c>
      <c r="K277" s="50">
        <f>VLOOKUP(A277,Dec2023Data!$A$3:$AA$180,11,FALSE)</f>
        <v>0</v>
      </c>
      <c r="L277" s="50">
        <f>VLOOKUP($A$8,Dec2023Data!$A$3:$AA$180,9,FALSE)</f>
        <v>0</v>
      </c>
      <c r="M277" s="50">
        <f>VLOOKUP(A277,Dec2023Data!$A$3:$AA$180,12,FALSE)</f>
        <v>0</v>
      </c>
      <c r="N277" s="50">
        <f>VLOOKUP(A277,Dec2023Data!$A$3:$AA$180,13,FALSE)</f>
        <v>0</v>
      </c>
      <c r="O277" s="50">
        <f>VLOOKUP($A$8,Dec2023Data!$A$3:$AA$180,9,FALSE)</f>
        <v>0</v>
      </c>
      <c r="P277" s="50">
        <f>VLOOKUP(A277,Dec2023Data!$A$3:$AA$180,14,FALSE)</f>
        <v>0</v>
      </c>
      <c r="Q277" s="50">
        <f>VLOOKUP($A$8,Dec2023Data!$A$3:$AA$180,9,FALSE)</f>
        <v>0</v>
      </c>
      <c r="R277" s="50">
        <f>VLOOKUP(A277,Dec2023Data!$A$3:$AA$180,15,FALSE)</f>
        <v>0</v>
      </c>
      <c r="S277" s="50">
        <f>VLOOKUP($A$8,Dec2023Data!$A$3:$AA$180,9,FALSE)</f>
        <v>0</v>
      </c>
      <c r="T277" s="50">
        <f>VLOOKUP(A277,Dec2023Data!$A$3:$AA$180,16,FALSE)</f>
        <v>6.2E-2</v>
      </c>
      <c r="U277" s="50">
        <f>VLOOKUP($A$8,Dec2023Data!$A$3:$AA$180,9,FALSE)</f>
        <v>0</v>
      </c>
      <c r="V277" s="50">
        <f>VLOOKUP(A277,Dec2023Data!$A$3:$AA$180,18,FALSE)</f>
        <v>0</v>
      </c>
      <c r="W277" s="50">
        <f>VLOOKUP($A$8,Dec2023Data!$A$3:$AA$180,9,FALSE)</f>
        <v>0</v>
      </c>
      <c r="X277" s="50">
        <f>VLOOKUP(A277,Dec2023Data!$A$3:$AA$180,19,FALSE)</f>
        <v>0</v>
      </c>
      <c r="Y277" s="50">
        <f>VLOOKUP($A$8,Dec2023Data!$A$3:$AA$180,9,FALSE)</f>
        <v>0</v>
      </c>
      <c r="Z277" s="50">
        <f>VLOOKUP(A277,Dec2023Data!$A$3:$AA$180,20,FALSE)</f>
        <v>0</v>
      </c>
      <c r="AA277" s="50">
        <f>VLOOKUP($A$8,Dec2023Data!$A$3:$AA$180,9,FALSE)</f>
        <v>0</v>
      </c>
      <c r="AB277" s="50">
        <f>VLOOKUP(A277,Dec2023Data!$A$3:$AA$180,21,FALSE)</f>
        <v>0</v>
      </c>
      <c r="AC277" s="50">
        <f>VLOOKUP($A$8,Dec2023Data!$A$3:$AA$180,9,FALSE)</f>
        <v>0</v>
      </c>
      <c r="AD277" s="50">
        <f>VLOOKUP(A277,Dec2023Data!$A$3:$AA$180,22,FALSE)</f>
        <v>0</v>
      </c>
      <c r="AE277" s="50">
        <f>VLOOKUP($A$8,Dec2023Data!$A$3:$AA$180,9,FALSE)</f>
        <v>0</v>
      </c>
      <c r="AF277" s="50">
        <f>VLOOKUP(A277,Dec2023Data!$A$3:$AA$180,23,FALSE)</f>
        <v>23.103000000000002</v>
      </c>
      <c r="AG277" s="51"/>
      <c r="AH277" s="51">
        <f>+AF277-R277-V277</f>
        <v>23.103000000000002</v>
      </c>
      <c r="AI277" s="57">
        <f>+AH277/AF277</f>
        <v>1</v>
      </c>
      <c r="AK277" s="51">
        <f>+N277+P277+R277</f>
        <v>0</v>
      </c>
    </row>
    <row r="278" spans="1:37" x14ac:dyDescent="0.25">
      <c r="B278" s="10"/>
      <c r="C278" s="7"/>
      <c r="D278" s="30"/>
      <c r="E278" s="27"/>
      <c r="F278" s="28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</row>
    <row r="279" spans="1:37" x14ac:dyDescent="0.25">
      <c r="A279" s="21" t="s">
        <v>508</v>
      </c>
      <c r="B279" s="14" t="s">
        <v>130</v>
      </c>
      <c r="C279" s="15" t="s">
        <v>509</v>
      </c>
      <c r="D279" s="29">
        <v>13810805201</v>
      </c>
      <c r="E279" s="29">
        <v>518425613</v>
      </c>
      <c r="F279" s="29">
        <f>D279-E279</f>
        <v>13292379588</v>
      </c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</row>
    <row r="280" spans="1:37" x14ac:dyDescent="0.25">
      <c r="A280" s="11" t="s">
        <v>508</v>
      </c>
      <c r="B280" s="10" t="s">
        <v>268</v>
      </c>
      <c r="C280" s="6" t="s">
        <v>509</v>
      </c>
      <c r="D280" s="25">
        <v>323885820</v>
      </c>
      <c r="E280" s="25">
        <v>113230698</v>
      </c>
      <c r="F280" s="25">
        <f>D280-E280</f>
        <v>210655122</v>
      </c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</row>
    <row r="281" spans="1:37" x14ac:dyDescent="0.25">
      <c r="A281" s="11" t="s">
        <v>508</v>
      </c>
      <c r="B281" s="10"/>
      <c r="C281" s="7" t="s">
        <v>510</v>
      </c>
      <c r="D281" s="26">
        <f t="shared" ref="D281:E281" si="79">SUM(D279:D280)</f>
        <v>14134691021</v>
      </c>
      <c r="E281" s="26">
        <f t="shared" si="79"/>
        <v>631656311</v>
      </c>
      <c r="F281" s="26">
        <f>SUM(F279:F280)</f>
        <v>13503034710</v>
      </c>
      <c r="G281" s="50">
        <f>VLOOKUP(A281,Dec2023Data!$A$3:$AA$180,8,FALSE)</f>
        <v>27</v>
      </c>
      <c r="H281" s="50">
        <f>VLOOKUP(A281,Dec2023Data!$A$3:$AA$180,9,FALSE)</f>
        <v>0</v>
      </c>
      <c r="I281" s="50">
        <f>VLOOKUP(A281,Dec2023Data!$A$3:$AA$180,10,FALSE)</f>
        <v>27</v>
      </c>
      <c r="J281" s="50">
        <f>VLOOKUP($A$8,Dec2023Data!$A$3:$AA$180,9,FALSE)</f>
        <v>0</v>
      </c>
      <c r="K281" s="50">
        <f>VLOOKUP(A281,Dec2023Data!$A$3:$AA$180,11,FALSE)</f>
        <v>0</v>
      </c>
      <c r="L281" s="50">
        <f>VLOOKUP($A$8,Dec2023Data!$A$3:$AA$180,9,FALSE)</f>
        <v>0</v>
      </c>
      <c r="M281" s="50">
        <f>VLOOKUP(A281,Dec2023Data!$A$3:$AA$180,12,FALSE)</f>
        <v>0</v>
      </c>
      <c r="N281" s="50">
        <f>VLOOKUP(A281,Dec2023Data!$A$3:$AA$180,13,FALSE)</f>
        <v>0</v>
      </c>
      <c r="O281" s="50">
        <f>VLOOKUP($A$8,Dec2023Data!$A$3:$AA$180,9,FALSE)</f>
        <v>0</v>
      </c>
      <c r="P281" s="50">
        <f>VLOOKUP(A281,Dec2023Data!$A$3:$AA$180,14,FALSE)</f>
        <v>0</v>
      </c>
      <c r="Q281" s="50">
        <f>VLOOKUP($A$8,Dec2023Data!$A$3:$AA$180,9,FALSE)</f>
        <v>0</v>
      </c>
      <c r="R281" s="50">
        <f>VLOOKUP(A281,Dec2023Data!$A$3:$AA$180,15,FALSE)</f>
        <v>11.305999999999999</v>
      </c>
      <c r="S281" s="50">
        <f>VLOOKUP($A$8,Dec2023Data!$A$3:$AA$180,9,FALSE)</f>
        <v>0</v>
      </c>
      <c r="T281" s="50">
        <f>VLOOKUP(A281,Dec2023Data!$A$3:$AA$180,16,FALSE)</f>
        <v>0.314</v>
      </c>
      <c r="U281" s="50">
        <f>VLOOKUP($A$8,Dec2023Data!$A$3:$AA$180,9,FALSE)</f>
        <v>0</v>
      </c>
      <c r="V281" s="50">
        <f>VLOOKUP(A281,Dec2023Data!$A$3:$AA$180,18,FALSE)</f>
        <v>5.9059999999999997</v>
      </c>
      <c r="W281" s="50">
        <f>VLOOKUP($A$8,Dec2023Data!$A$3:$AA$180,9,FALSE)</f>
        <v>0</v>
      </c>
      <c r="X281" s="50">
        <f>VLOOKUP(A281,Dec2023Data!$A$3:$AA$180,19,FALSE)</f>
        <v>0</v>
      </c>
      <c r="Y281" s="50">
        <f>VLOOKUP($A$8,Dec2023Data!$A$3:$AA$180,9,FALSE)</f>
        <v>0</v>
      </c>
      <c r="Z281" s="50">
        <f>VLOOKUP(A281,Dec2023Data!$A$3:$AA$180,20,FALSE)</f>
        <v>0</v>
      </c>
      <c r="AA281" s="50">
        <f>VLOOKUP($A$8,Dec2023Data!$A$3:$AA$180,9,FALSE)</f>
        <v>0</v>
      </c>
      <c r="AB281" s="50">
        <f>VLOOKUP(A281,Dec2023Data!$A$3:$AA$180,21,FALSE)</f>
        <v>0</v>
      </c>
      <c r="AC281" s="50">
        <f>VLOOKUP($A$8,Dec2023Data!$A$3:$AA$180,9,FALSE)</f>
        <v>0</v>
      </c>
      <c r="AD281" s="50">
        <f>VLOOKUP(A281,Dec2023Data!$A$3:$AA$180,22,FALSE)</f>
        <v>0</v>
      </c>
      <c r="AE281" s="50">
        <f>VLOOKUP($A$8,Dec2023Data!$A$3:$AA$180,9,FALSE)</f>
        <v>0</v>
      </c>
      <c r="AF281" s="50">
        <f>VLOOKUP(A281,Dec2023Data!$A$3:$AA$180,23,FALSE)</f>
        <v>44.526000000000003</v>
      </c>
      <c r="AG281" s="51"/>
      <c r="AH281" s="51">
        <f>+AF281-R281-V281</f>
        <v>27.314000000000007</v>
      </c>
      <c r="AI281" s="57">
        <f>+AH281/AF281</f>
        <v>0.61343933881327772</v>
      </c>
      <c r="AK281" s="51">
        <f>+N281+P281+R281</f>
        <v>11.305999999999999</v>
      </c>
    </row>
    <row r="282" spans="1:37" x14ac:dyDescent="0.25">
      <c r="B282" s="10"/>
      <c r="C282" s="7"/>
      <c r="D282" s="30"/>
      <c r="E282" s="27"/>
      <c r="F282" s="28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</row>
    <row r="283" spans="1:37" x14ac:dyDescent="0.25">
      <c r="A283" s="5" t="s">
        <v>511</v>
      </c>
      <c r="B283" s="10" t="s">
        <v>132</v>
      </c>
      <c r="C283" s="6" t="s">
        <v>512</v>
      </c>
      <c r="D283" s="25">
        <v>20027960</v>
      </c>
      <c r="E283" s="25">
        <v>0</v>
      </c>
      <c r="F283" s="25">
        <f>D283-E283</f>
        <v>20027960</v>
      </c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</row>
    <row r="284" spans="1:37" x14ac:dyDescent="0.25">
      <c r="A284" s="5" t="s">
        <v>511</v>
      </c>
      <c r="B284" s="10"/>
      <c r="C284" s="7" t="s">
        <v>513</v>
      </c>
      <c r="D284" s="26">
        <f t="shared" ref="D284:E284" si="80">SUM(D283)</f>
        <v>20027960</v>
      </c>
      <c r="E284" s="26">
        <f t="shared" si="80"/>
        <v>0</v>
      </c>
      <c r="F284" s="26">
        <f>SUM(F283)</f>
        <v>20027960</v>
      </c>
      <c r="G284" s="50">
        <f>VLOOKUP(A284,Dec2023Data!$A$3:$AA$180,8,FALSE)</f>
        <v>27</v>
      </c>
      <c r="H284" s="50">
        <f>VLOOKUP(A284,Dec2023Data!$A$3:$AA$180,9,FALSE)</f>
        <v>1.8009999999999999</v>
      </c>
      <c r="I284" s="50">
        <f>VLOOKUP(A284,Dec2023Data!$A$3:$AA$180,10,FALSE)</f>
        <v>25.199000000000002</v>
      </c>
      <c r="J284" s="50">
        <f>VLOOKUP($A$8,Dec2023Data!$A$3:$AA$180,9,FALSE)</f>
        <v>0</v>
      </c>
      <c r="K284" s="50">
        <f>VLOOKUP(A284,Dec2023Data!$A$3:$AA$180,11,FALSE)</f>
        <v>0</v>
      </c>
      <c r="L284" s="50">
        <f>VLOOKUP($A$8,Dec2023Data!$A$3:$AA$180,9,FALSE)</f>
        <v>0</v>
      </c>
      <c r="M284" s="50">
        <f>VLOOKUP(A284,Dec2023Data!$A$3:$AA$180,12,FALSE)</f>
        <v>0</v>
      </c>
      <c r="N284" s="50">
        <f>VLOOKUP(A284,Dec2023Data!$A$3:$AA$180,13,FALSE)</f>
        <v>0</v>
      </c>
      <c r="O284" s="50">
        <f>VLOOKUP($A$8,Dec2023Data!$A$3:$AA$180,9,FALSE)</f>
        <v>0</v>
      </c>
      <c r="P284" s="50">
        <f>VLOOKUP(A284,Dec2023Data!$A$3:$AA$180,14,FALSE)</f>
        <v>0</v>
      </c>
      <c r="Q284" s="50">
        <f>VLOOKUP($A$8,Dec2023Data!$A$3:$AA$180,9,FALSE)</f>
        <v>0</v>
      </c>
      <c r="R284" s="50">
        <f>VLOOKUP(A284,Dec2023Data!$A$3:$AA$180,15,FALSE)</f>
        <v>0</v>
      </c>
      <c r="S284" s="50">
        <f>VLOOKUP($A$8,Dec2023Data!$A$3:$AA$180,9,FALSE)</f>
        <v>0</v>
      </c>
      <c r="T284" s="50">
        <f>VLOOKUP(A284,Dec2023Data!$A$3:$AA$180,16,FALSE)</f>
        <v>0.78900000000000003</v>
      </c>
      <c r="U284" s="50">
        <f>VLOOKUP($A$8,Dec2023Data!$A$3:$AA$180,9,FALSE)</f>
        <v>0</v>
      </c>
      <c r="V284" s="50">
        <f>VLOOKUP(A284,Dec2023Data!$A$3:$AA$180,18,FALSE)</f>
        <v>0</v>
      </c>
      <c r="W284" s="50">
        <f>VLOOKUP($A$8,Dec2023Data!$A$3:$AA$180,9,FALSE)</f>
        <v>0</v>
      </c>
      <c r="X284" s="50">
        <f>VLOOKUP(A284,Dec2023Data!$A$3:$AA$180,19,FALSE)</f>
        <v>0</v>
      </c>
      <c r="Y284" s="50">
        <f>VLOOKUP($A$8,Dec2023Data!$A$3:$AA$180,9,FALSE)</f>
        <v>0</v>
      </c>
      <c r="Z284" s="50">
        <f>VLOOKUP(A284,Dec2023Data!$A$3:$AA$180,20,FALSE)</f>
        <v>0</v>
      </c>
      <c r="AA284" s="50">
        <f>VLOOKUP($A$8,Dec2023Data!$A$3:$AA$180,9,FALSE)</f>
        <v>0</v>
      </c>
      <c r="AB284" s="50">
        <f>VLOOKUP(A284,Dec2023Data!$A$3:$AA$180,21,FALSE)</f>
        <v>0</v>
      </c>
      <c r="AC284" s="50">
        <f>VLOOKUP($A$8,Dec2023Data!$A$3:$AA$180,9,FALSE)</f>
        <v>0</v>
      </c>
      <c r="AD284" s="50">
        <f>VLOOKUP(A284,Dec2023Data!$A$3:$AA$180,22,FALSE)</f>
        <v>0</v>
      </c>
      <c r="AE284" s="50">
        <f>VLOOKUP($A$8,Dec2023Data!$A$3:$AA$180,9,FALSE)</f>
        <v>0</v>
      </c>
      <c r="AF284" s="50">
        <f>VLOOKUP(A284,Dec2023Data!$A$3:$AA$180,23,FALSE)</f>
        <v>25.988</v>
      </c>
      <c r="AG284" s="51"/>
      <c r="AH284" s="51">
        <f>+AF284-R284-V284</f>
        <v>25.988</v>
      </c>
      <c r="AI284" s="57">
        <f>+AH284/AF284</f>
        <v>1</v>
      </c>
      <c r="AK284" s="51">
        <f>+N284+P284+R284</f>
        <v>0</v>
      </c>
    </row>
    <row r="285" spans="1:37" x14ac:dyDescent="0.25">
      <c r="B285" s="10"/>
      <c r="C285" s="7"/>
      <c r="D285" s="25"/>
      <c r="E285" s="25"/>
      <c r="F285" s="28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</row>
    <row r="286" spans="1:37" x14ac:dyDescent="0.25">
      <c r="A286" s="5" t="s">
        <v>514</v>
      </c>
      <c r="B286" s="10" t="s">
        <v>132</v>
      </c>
      <c r="C286" s="6" t="s">
        <v>515</v>
      </c>
      <c r="D286" s="25">
        <v>19570730</v>
      </c>
      <c r="E286" s="25">
        <v>0</v>
      </c>
      <c r="F286" s="25">
        <f>D286-E286</f>
        <v>19570730</v>
      </c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</row>
    <row r="287" spans="1:37" x14ac:dyDescent="0.25">
      <c r="A287" s="5" t="s">
        <v>514</v>
      </c>
      <c r="B287" s="10"/>
      <c r="C287" s="7" t="s">
        <v>516</v>
      </c>
      <c r="D287" s="26">
        <f t="shared" ref="D287:E287" si="81">SUM(D286)</f>
        <v>19570730</v>
      </c>
      <c r="E287" s="26">
        <f t="shared" si="81"/>
        <v>0</v>
      </c>
      <c r="F287" s="26">
        <f>SUM(F286)</f>
        <v>19570730</v>
      </c>
      <c r="G287" s="50">
        <f>VLOOKUP(A287,Dec2023Data!$A$3:$AA$180,8,FALSE)</f>
        <v>27</v>
      </c>
      <c r="H287" s="50">
        <f>VLOOKUP(A287,Dec2023Data!$A$3:$AA$180,9,FALSE)</f>
        <v>4.4800000000000004</v>
      </c>
      <c r="I287" s="50">
        <f>VLOOKUP(A287,Dec2023Data!$A$3:$AA$180,10,FALSE)</f>
        <v>22.52</v>
      </c>
      <c r="J287" s="50">
        <f>VLOOKUP($A$8,Dec2023Data!$A$3:$AA$180,9,FALSE)</f>
        <v>0</v>
      </c>
      <c r="K287" s="50">
        <f>VLOOKUP(A287,Dec2023Data!$A$3:$AA$180,11,FALSE)</f>
        <v>0</v>
      </c>
      <c r="L287" s="50">
        <f>VLOOKUP($A$8,Dec2023Data!$A$3:$AA$180,9,FALSE)</f>
        <v>0</v>
      </c>
      <c r="M287" s="50">
        <f>VLOOKUP(A287,Dec2023Data!$A$3:$AA$180,12,FALSE)</f>
        <v>0</v>
      </c>
      <c r="N287" s="50">
        <f>VLOOKUP(A287,Dec2023Data!$A$3:$AA$180,13,FALSE)</f>
        <v>3.298</v>
      </c>
      <c r="O287" s="50">
        <f>VLOOKUP($A$8,Dec2023Data!$A$3:$AA$180,9,FALSE)</f>
        <v>0</v>
      </c>
      <c r="P287" s="50">
        <f>VLOOKUP(A287,Dec2023Data!$A$3:$AA$180,14,FALSE)</f>
        <v>0</v>
      </c>
      <c r="Q287" s="50">
        <f>VLOOKUP($A$8,Dec2023Data!$A$3:$AA$180,9,FALSE)</f>
        <v>0</v>
      </c>
      <c r="R287" s="50">
        <f>VLOOKUP(A287,Dec2023Data!$A$3:$AA$180,15,FALSE)</f>
        <v>0</v>
      </c>
      <c r="S287" s="50">
        <f>VLOOKUP($A$8,Dec2023Data!$A$3:$AA$180,9,FALSE)</f>
        <v>0</v>
      </c>
      <c r="T287" s="50">
        <f>VLOOKUP(A287,Dec2023Data!$A$3:$AA$180,16,FALSE)</f>
        <v>0.51400000000000001</v>
      </c>
      <c r="U287" s="50">
        <f>VLOOKUP($A$8,Dec2023Data!$A$3:$AA$180,9,FALSE)</f>
        <v>0</v>
      </c>
      <c r="V287" s="50">
        <f>VLOOKUP(A287,Dec2023Data!$A$3:$AA$180,18,FALSE)</f>
        <v>0</v>
      </c>
      <c r="W287" s="50">
        <f>VLOOKUP($A$8,Dec2023Data!$A$3:$AA$180,9,FALSE)</f>
        <v>0</v>
      </c>
      <c r="X287" s="50">
        <f>VLOOKUP(A287,Dec2023Data!$A$3:$AA$180,19,FALSE)</f>
        <v>0</v>
      </c>
      <c r="Y287" s="50">
        <f>VLOOKUP($A$8,Dec2023Data!$A$3:$AA$180,9,FALSE)</f>
        <v>0</v>
      </c>
      <c r="Z287" s="50">
        <f>VLOOKUP(A287,Dec2023Data!$A$3:$AA$180,20,FALSE)</f>
        <v>0</v>
      </c>
      <c r="AA287" s="50">
        <f>VLOOKUP($A$8,Dec2023Data!$A$3:$AA$180,9,FALSE)</f>
        <v>0</v>
      </c>
      <c r="AB287" s="50">
        <f>VLOOKUP(A287,Dec2023Data!$A$3:$AA$180,21,FALSE)</f>
        <v>0</v>
      </c>
      <c r="AC287" s="50">
        <f>VLOOKUP($A$8,Dec2023Data!$A$3:$AA$180,9,FALSE)</f>
        <v>0</v>
      </c>
      <c r="AD287" s="50">
        <f>VLOOKUP(A287,Dec2023Data!$A$3:$AA$180,22,FALSE)</f>
        <v>0</v>
      </c>
      <c r="AE287" s="50">
        <f>VLOOKUP($A$8,Dec2023Data!$A$3:$AA$180,9,FALSE)</f>
        <v>0</v>
      </c>
      <c r="AF287" s="50">
        <f>VLOOKUP(A287,Dec2023Data!$A$3:$AA$180,23,FALSE)</f>
        <v>26.332000000000001</v>
      </c>
      <c r="AG287" s="51"/>
      <c r="AH287" s="51">
        <f>+AF287-R287-V287</f>
        <v>26.332000000000001</v>
      </c>
      <c r="AI287" s="57">
        <f>+AH287/AF287</f>
        <v>1</v>
      </c>
      <c r="AK287" s="51">
        <f>+N287+P287+R287</f>
        <v>3.298</v>
      </c>
    </row>
    <row r="288" spans="1:37" x14ac:dyDescent="0.25">
      <c r="B288" s="10"/>
      <c r="C288" s="7"/>
      <c r="D288" s="25"/>
      <c r="E288" s="25"/>
      <c r="F288" s="28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</row>
    <row r="289" spans="1:37" x14ac:dyDescent="0.25">
      <c r="A289" s="5" t="s">
        <v>517</v>
      </c>
      <c r="B289" s="10" t="s">
        <v>135</v>
      </c>
      <c r="C289" s="6" t="s">
        <v>518</v>
      </c>
      <c r="D289" s="25">
        <v>28140319</v>
      </c>
      <c r="E289" s="25">
        <v>0</v>
      </c>
      <c r="F289" s="25">
        <f>D289-E289</f>
        <v>28140319</v>
      </c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</row>
    <row r="290" spans="1:37" x14ac:dyDescent="0.25">
      <c r="A290" s="5" t="s">
        <v>517</v>
      </c>
      <c r="B290" s="10" t="s">
        <v>158</v>
      </c>
      <c r="C290" s="6" t="s">
        <v>518</v>
      </c>
      <c r="D290" s="25">
        <v>13639325</v>
      </c>
      <c r="E290" s="25">
        <v>0</v>
      </c>
      <c r="F290" s="25">
        <f>D290-E290</f>
        <v>13639325</v>
      </c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</row>
    <row r="291" spans="1:37" x14ac:dyDescent="0.25">
      <c r="A291" s="5" t="s">
        <v>517</v>
      </c>
      <c r="B291" s="10"/>
      <c r="C291" s="7" t="s">
        <v>519</v>
      </c>
      <c r="D291" s="26">
        <f t="shared" ref="D291:E291" si="82">SUM(D289:D290)</f>
        <v>41779644</v>
      </c>
      <c r="E291" s="26">
        <f t="shared" si="82"/>
        <v>0</v>
      </c>
      <c r="F291" s="26">
        <f>SUM(F289:F290)</f>
        <v>41779644</v>
      </c>
      <c r="G291" s="50">
        <f>VLOOKUP(A291,Dec2023Data!$A$3:$AA$180,8,FALSE)</f>
        <v>27</v>
      </c>
      <c r="H291" s="50">
        <f>VLOOKUP(A291,Dec2023Data!$A$3:$AA$180,9,FALSE)</f>
        <v>0</v>
      </c>
      <c r="I291" s="50">
        <f>VLOOKUP(A291,Dec2023Data!$A$3:$AA$180,10,FALSE)</f>
        <v>27</v>
      </c>
      <c r="J291" s="50">
        <f>VLOOKUP($A$8,Dec2023Data!$A$3:$AA$180,9,FALSE)</f>
        <v>0</v>
      </c>
      <c r="K291" s="50">
        <f>VLOOKUP(A291,Dec2023Data!$A$3:$AA$180,11,FALSE)</f>
        <v>0</v>
      </c>
      <c r="L291" s="50">
        <f>VLOOKUP($A$8,Dec2023Data!$A$3:$AA$180,9,FALSE)</f>
        <v>0</v>
      </c>
      <c r="M291" s="50">
        <f>VLOOKUP(A291,Dec2023Data!$A$3:$AA$180,12,FALSE)</f>
        <v>0</v>
      </c>
      <c r="N291" s="50">
        <f>VLOOKUP(A291,Dec2023Data!$A$3:$AA$180,13,FALSE)</f>
        <v>0</v>
      </c>
      <c r="O291" s="50">
        <f>VLOOKUP($A$8,Dec2023Data!$A$3:$AA$180,9,FALSE)</f>
        <v>0</v>
      </c>
      <c r="P291" s="50">
        <f>VLOOKUP(A291,Dec2023Data!$A$3:$AA$180,14,FALSE)</f>
        <v>0</v>
      </c>
      <c r="Q291" s="50">
        <f>VLOOKUP($A$8,Dec2023Data!$A$3:$AA$180,9,FALSE)</f>
        <v>0</v>
      </c>
      <c r="R291" s="50">
        <f>VLOOKUP(A291,Dec2023Data!$A$3:$AA$180,15,FALSE)</f>
        <v>0</v>
      </c>
      <c r="S291" s="50">
        <f>VLOOKUP($A$8,Dec2023Data!$A$3:$AA$180,9,FALSE)</f>
        <v>0</v>
      </c>
      <c r="T291" s="50">
        <f>VLOOKUP(A291,Dec2023Data!$A$3:$AA$180,16,FALSE)</f>
        <v>5.5E-2</v>
      </c>
      <c r="U291" s="50">
        <f>VLOOKUP($A$8,Dec2023Data!$A$3:$AA$180,9,FALSE)</f>
        <v>0</v>
      </c>
      <c r="V291" s="50">
        <f>VLOOKUP(A291,Dec2023Data!$A$3:$AA$180,18,FALSE)</f>
        <v>0</v>
      </c>
      <c r="W291" s="50">
        <f>VLOOKUP($A$8,Dec2023Data!$A$3:$AA$180,9,FALSE)</f>
        <v>0</v>
      </c>
      <c r="X291" s="50">
        <f>VLOOKUP(A291,Dec2023Data!$A$3:$AA$180,19,FALSE)</f>
        <v>0</v>
      </c>
      <c r="Y291" s="50">
        <f>VLOOKUP($A$8,Dec2023Data!$A$3:$AA$180,9,FALSE)</f>
        <v>0</v>
      </c>
      <c r="Z291" s="50">
        <f>VLOOKUP(A291,Dec2023Data!$A$3:$AA$180,20,FALSE)</f>
        <v>0</v>
      </c>
      <c r="AA291" s="50">
        <f>VLOOKUP($A$8,Dec2023Data!$A$3:$AA$180,9,FALSE)</f>
        <v>0</v>
      </c>
      <c r="AB291" s="50">
        <f>VLOOKUP(A291,Dec2023Data!$A$3:$AA$180,21,FALSE)</f>
        <v>0</v>
      </c>
      <c r="AC291" s="50">
        <f>VLOOKUP($A$8,Dec2023Data!$A$3:$AA$180,9,FALSE)</f>
        <v>0</v>
      </c>
      <c r="AD291" s="50">
        <f>VLOOKUP(A291,Dec2023Data!$A$3:$AA$180,22,FALSE)</f>
        <v>0</v>
      </c>
      <c r="AE291" s="50">
        <f>VLOOKUP($A$8,Dec2023Data!$A$3:$AA$180,9,FALSE)</f>
        <v>0</v>
      </c>
      <c r="AF291" s="50">
        <f>VLOOKUP(A291,Dec2023Data!$A$3:$AA$180,23,FALSE)</f>
        <v>27.055</v>
      </c>
      <c r="AG291" s="51"/>
      <c r="AH291" s="51">
        <f>+AF291-R291-V291</f>
        <v>27.055</v>
      </c>
      <c r="AI291" s="57">
        <f>+AH291/AF291</f>
        <v>1</v>
      </c>
      <c r="AK291" s="51">
        <f>+N291+P291+R291</f>
        <v>0</v>
      </c>
    </row>
    <row r="292" spans="1:37" x14ac:dyDescent="0.25">
      <c r="B292" s="10"/>
      <c r="C292" s="7"/>
      <c r="D292" s="25"/>
      <c r="E292" s="25"/>
      <c r="F292" s="28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</row>
    <row r="293" spans="1:37" x14ac:dyDescent="0.25">
      <c r="A293" s="17" t="s">
        <v>520</v>
      </c>
      <c r="B293" s="10" t="s">
        <v>135</v>
      </c>
      <c r="C293" s="18" t="s">
        <v>521</v>
      </c>
      <c r="D293" s="25">
        <v>30076431</v>
      </c>
      <c r="E293" s="25">
        <v>0</v>
      </c>
      <c r="F293" s="25">
        <f>D293-E293</f>
        <v>30076431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</row>
    <row r="294" spans="1:37" x14ac:dyDescent="0.25">
      <c r="A294" s="17" t="s">
        <v>520</v>
      </c>
      <c r="B294" s="10"/>
      <c r="C294" s="7" t="s">
        <v>522</v>
      </c>
      <c r="D294" s="26">
        <f t="shared" ref="D294:E294" si="83">SUM(D293)</f>
        <v>30076431</v>
      </c>
      <c r="E294" s="26">
        <f t="shared" si="83"/>
        <v>0</v>
      </c>
      <c r="F294" s="26">
        <f>SUM(F293)</f>
        <v>30076431</v>
      </c>
      <c r="G294" s="50">
        <f>VLOOKUP(A294,Dec2023Data!$A$3:$AA$180,8,FALSE)</f>
        <v>24.334</v>
      </c>
      <c r="H294" s="50">
        <f>VLOOKUP(A294,Dec2023Data!$A$3:$AA$180,9,FALSE)</f>
        <v>0</v>
      </c>
      <c r="I294" s="50">
        <f>VLOOKUP(A294,Dec2023Data!$A$3:$AA$180,10,FALSE)</f>
        <v>24.334</v>
      </c>
      <c r="J294" s="50">
        <f>VLOOKUP($A$8,Dec2023Data!$A$3:$AA$180,9,FALSE)</f>
        <v>0</v>
      </c>
      <c r="K294" s="50">
        <f>VLOOKUP(A294,Dec2023Data!$A$3:$AA$180,11,FALSE)</f>
        <v>0</v>
      </c>
      <c r="L294" s="50">
        <f>VLOOKUP($A$8,Dec2023Data!$A$3:$AA$180,9,FALSE)</f>
        <v>0</v>
      </c>
      <c r="M294" s="50">
        <f>VLOOKUP(A294,Dec2023Data!$A$3:$AA$180,12,FALSE)</f>
        <v>0</v>
      </c>
      <c r="N294" s="50">
        <f>VLOOKUP(A294,Dec2023Data!$A$3:$AA$180,13,FALSE)</f>
        <v>4.6340000000000003</v>
      </c>
      <c r="O294" s="50">
        <f>VLOOKUP($A$8,Dec2023Data!$A$3:$AA$180,9,FALSE)</f>
        <v>0</v>
      </c>
      <c r="P294" s="50">
        <f>VLOOKUP(A294,Dec2023Data!$A$3:$AA$180,14,FALSE)</f>
        <v>0</v>
      </c>
      <c r="Q294" s="50">
        <f>VLOOKUP($A$8,Dec2023Data!$A$3:$AA$180,9,FALSE)</f>
        <v>0</v>
      </c>
      <c r="R294" s="50">
        <f>VLOOKUP(A294,Dec2023Data!$A$3:$AA$180,15,FALSE)</f>
        <v>0</v>
      </c>
      <c r="S294" s="50">
        <f>VLOOKUP($A$8,Dec2023Data!$A$3:$AA$180,9,FALSE)</f>
        <v>0</v>
      </c>
      <c r="T294" s="50">
        <f>VLOOKUP(A294,Dec2023Data!$A$3:$AA$180,16,FALSE)</f>
        <v>0</v>
      </c>
      <c r="U294" s="50">
        <f>VLOOKUP($A$8,Dec2023Data!$A$3:$AA$180,9,FALSE)</f>
        <v>0</v>
      </c>
      <c r="V294" s="50">
        <f>VLOOKUP(A294,Dec2023Data!$A$3:$AA$180,18,FALSE)</f>
        <v>7.4809999999999999</v>
      </c>
      <c r="W294" s="50">
        <f>VLOOKUP($A$8,Dec2023Data!$A$3:$AA$180,9,FALSE)</f>
        <v>0</v>
      </c>
      <c r="X294" s="50">
        <f>VLOOKUP(A294,Dec2023Data!$A$3:$AA$180,19,FALSE)</f>
        <v>0</v>
      </c>
      <c r="Y294" s="50">
        <f>VLOOKUP($A$8,Dec2023Data!$A$3:$AA$180,9,FALSE)</f>
        <v>0</v>
      </c>
      <c r="Z294" s="50">
        <f>VLOOKUP(A294,Dec2023Data!$A$3:$AA$180,20,FALSE)</f>
        <v>0</v>
      </c>
      <c r="AA294" s="50">
        <f>VLOOKUP($A$8,Dec2023Data!$A$3:$AA$180,9,FALSE)</f>
        <v>0</v>
      </c>
      <c r="AB294" s="50">
        <f>VLOOKUP(A294,Dec2023Data!$A$3:$AA$180,21,FALSE)</f>
        <v>0</v>
      </c>
      <c r="AC294" s="50">
        <f>VLOOKUP($A$8,Dec2023Data!$A$3:$AA$180,9,FALSE)</f>
        <v>0</v>
      </c>
      <c r="AD294" s="50">
        <f>VLOOKUP(A294,Dec2023Data!$A$3:$AA$180,22,FALSE)</f>
        <v>0</v>
      </c>
      <c r="AE294" s="50">
        <f>VLOOKUP($A$8,Dec2023Data!$A$3:$AA$180,9,FALSE)</f>
        <v>0</v>
      </c>
      <c r="AF294" s="50">
        <f>VLOOKUP(A294,Dec2023Data!$A$3:$AA$180,23,FALSE)</f>
        <v>36.448999999999998</v>
      </c>
      <c r="AG294" s="51"/>
      <c r="AH294" s="51">
        <f>+AF294-R294-V294</f>
        <v>28.967999999999996</v>
      </c>
      <c r="AI294" s="57">
        <f>+AH294/AF294</f>
        <v>0.79475431424730436</v>
      </c>
      <c r="AK294" s="51">
        <f>+N294+P294+R294</f>
        <v>4.6340000000000003</v>
      </c>
    </row>
    <row r="295" spans="1:37" x14ac:dyDescent="0.25">
      <c r="B295" s="10"/>
      <c r="C295" s="7"/>
      <c r="D295" s="25"/>
      <c r="E295" s="25"/>
      <c r="F295" s="28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</row>
    <row r="296" spans="1:37" x14ac:dyDescent="0.25">
      <c r="A296" s="5" t="s">
        <v>523</v>
      </c>
      <c r="B296" s="10" t="s">
        <v>135</v>
      </c>
      <c r="C296" s="6" t="s">
        <v>524</v>
      </c>
      <c r="D296" s="25">
        <v>23627480</v>
      </c>
      <c r="E296" s="25">
        <v>0</v>
      </c>
      <c r="F296" s="25">
        <f>D296-E296</f>
        <v>23627480</v>
      </c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</row>
    <row r="297" spans="1:37" x14ac:dyDescent="0.25">
      <c r="A297" s="5" t="s">
        <v>523</v>
      </c>
      <c r="B297" s="10"/>
      <c r="C297" s="7" t="s">
        <v>525</v>
      </c>
      <c r="D297" s="26">
        <f t="shared" ref="D297:E297" si="84">SUM(D296)</f>
        <v>23627480</v>
      </c>
      <c r="E297" s="26">
        <f t="shared" si="84"/>
        <v>0</v>
      </c>
      <c r="F297" s="26">
        <f>SUM(F296)</f>
        <v>23627480</v>
      </c>
      <c r="G297" s="50">
        <f>VLOOKUP(A297,Dec2023Data!$A$3:$AA$180,8,FALSE)</f>
        <v>27</v>
      </c>
      <c r="H297" s="50">
        <f>VLOOKUP(A297,Dec2023Data!$A$3:$AA$180,9,FALSE)</f>
        <v>0</v>
      </c>
      <c r="I297" s="50">
        <f>VLOOKUP(A297,Dec2023Data!$A$3:$AA$180,10,FALSE)</f>
        <v>27</v>
      </c>
      <c r="J297" s="50">
        <f>VLOOKUP($A$8,Dec2023Data!$A$3:$AA$180,9,FALSE)</f>
        <v>0</v>
      </c>
      <c r="K297" s="50">
        <f>VLOOKUP(A297,Dec2023Data!$A$3:$AA$180,11,FALSE)</f>
        <v>0</v>
      </c>
      <c r="L297" s="50">
        <f>VLOOKUP($A$8,Dec2023Data!$A$3:$AA$180,9,FALSE)</f>
        <v>0</v>
      </c>
      <c r="M297" s="50">
        <f>VLOOKUP(A297,Dec2023Data!$A$3:$AA$180,12,FALSE)</f>
        <v>0</v>
      </c>
      <c r="N297" s="50">
        <f>VLOOKUP(A297,Dec2023Data!$A$3:$AA$180,13,FALSE)</f>
        <v>0</v>
      </c>
      <c r="O297" s="50">
        <f>VLOOKUP($A$8,Dec2023Data!$A$3:$AA$180,9,FALSE)</f>
        <v>0</v>
      </c>
      <c r="P297" s="50">
        <f>VLOOKUP(A297,Dec2023Data!$A$3:$AA$180,14,FALSE)</f>
        <v>0</v>
      </c>
      <c r="Q297" s="50">
        <f>VLOOKUP($A$8,Dec2023Data!$A$3:$AA$180,9,FALSE)</f>
        <v>0</v>
      </c>
      <c r="R297" s="50">
        <f>VLOOKUP(A297,Dec2023Data!$A$3:$AA$180,15,FALSE)</f>
        <v>7.5</v>
      </c>
      <c r="S297" s="50">
        <f>VLOOKUP($A$8,Dec2023Data!$A$3:$AA$180,9,FALSE)</f>
        <v>0</v>
      </c>
      <c r="T297" s="50">
        <f>VLOOKUP(A297,Dec2023Data!$A$3:$AA$180,16,FALSE)</f>
        <v>0.17399999999999999</v>
      </c>
      <c r="U297" s="50">
        <f>VLOOKUP($A$8,Dec2023Data!$A$3:$AA$180,9,FALSE)</f>
        <v>0</v>
      </c>
      <c r="V297" s="50">
        <f>VLOOKUP(A297,Dec2023Data!$A$3:$AA$180,18,FALSE)</f>
        <v>0</v>
      </c>
      <c r="W297" s="50">
        <f>VLOOKUP($A$8,Dec2023Data!$A$3:$AA$180,9,FALSE)</f>
        <v>0</v>
      </c>
      <c r="X297" s="50">
        <f>VLOOKUP(A297,Dec2023Data!$A$3:$AA$180,19,FALSE)</f>
        <v>0</v>
      </c>
      <c r="Y297" s="50">
        <f>VLOOKUP($A$8,Dec2023Data!$A$3:$AA$180,9,FALSE)</f>
        <v>0</v>
      </c>
      <c r="Z297" s="50">
        <f>VLOOKUP(A297,Dec2023Data!$A$3:$AA$180,20,FALSE)</f>
        <v>0</v>
      </c>
      <c r="AA297" s="50">
        <f>VLOOKUP($A$8,Dec2023Data!$A$3:$AA$180,9,FALSE)</f>
        <v>0</v>
      </c>
      <c r="AB297" s="50">
        <f>VLOOKUP(A297,Dec2023Data!$A$3:$AA$180,21,FALSE)</f>
        <v>0</v>
      </c>
      <c r="AC297" s="50">
        <f>VLOOKUP($A$8,Dec2023Data!$A$3:$AA$180,9,FALSE)</f>
        <v>0</v>
      </c>
      <c r="AD297" s="50">
        <f>VLOOKUP(A297,Dec2023Data!$A$3:$AA$180,22,FALSE)</f>
        <v>0</v>
      </c>
      <c r="AE297" s="50">
        <f>VLOOKUP($A$8,Dec2023Data!$A$3:$AA$180,9,FALSE)</f>
        <v>0</v>
      </c>
      <c r="AF297" s="50">
        <f>VLOOKUP(A297,Dec2023Data!$A$3:$AA$180,23,FALSE)</f>
        <v>34.673999999999999</v>
      </c>
      <c r="AG297" s="51"/>
      <c r="AH297" s="51">
        <f>+AF297-R297-V297</f>
        <v>27.173999999999999</v>
      </c>
      <c r="AI297" s="57">
        <f>+AH297/AF297</f>
        <v>0.78369960200726774</v>
      </c>
      <c r="AK297" s="51">
        <f>+N297+P297+R297</f>
        <v>7.5</v>
      </c>
    </row>
    <row r="298" spans="1:37" x14ac:dyDescent="0.25">
      <c r="B298" s="10"/>
      <c r="C298" s="7"/>
      <c r="D298" s="25"/>
      <c r="E298" s="25"/>
      <c r="F298" s="28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</row>
    <row r="299" spans="1:37" x14ac:dyDescent="0.25">
      <c r="A299" s="5" t="s">
        <v>526</v>
      </c>
      <c r="B299" s="10" t="s">
        <v>135</v>
      </c>
      <c r="C299" s="6" t="s">
        <v>527</v>
      </c>
      <c r="D299" s="25">
        <v>17745502</v>
      </c>
      <c r="E299" s="25">
        <v>0</v>
      </c>
      <c r="F299" s="25">
        <f>D299-E299</f>
        <v>17745502</v>
      </c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</row>
    <row r="300" spans="1:37" x14ac:dyDescent="0.25">
      <c r="A300" s="5" t="s">
        <v>526</v>
      </c>
      <c r="B300" s="10"/>
      <c r="C300" s="7" t="s">
        <v>528</v>
      </c>
      <c r="D300" s="26">
        <f t="shared" ref="D300:E300" si="85">SUM(D299)</f>
        <v>17745502</v>
      </c>
      <c r="E300" s="26">
        <f t="shared" si="85"/>
        <v>0</v>
      </c>
      <c r="F300" s="26">
        <f>SUM(F299)</f>
        <v>17745502</v>
      </c>
      <c r="G300" s="50">
        <f>VLOOKUP(A300,Dec2023Data!$A$3:$AA$180,8,FALSE)</f>
        <v>27</v>
      </c>
      <c r="H300" s="50">
        <f>VLOOKUP(A300,Dec2023Data!$A$3:$AA$180,9,FALSE)</f>
        <v>1.8120000000000001</v>
      </c>
      <c r="I300" s="50">
        <f>VLOOKUP(A300,Dec2023Data!$A$3:$AA$180,10,FALSE)</f>
        <v>25.187999999999999</v>
      </c>
      <c r="J300" s="50">
        <f>VLOOKUP($A$8,Dec2023Data!$A$3:$AA$180,9,FALSE)</f>
        <v>0</v>
      </c>
      <c r="K300" s="50">
        <f>VLOOKUP(A300,Dec2023Data!$A$3:$AA$180,11,FALSE)</f>
        <v>0</v>
      </c>
      <c r="L300" s="50">
        <f>VLOOKUP($A$8,Dec2023Data!$A$3:$AA$180,9,FALSE)</f>
        <v>0</v>
      </c>
      <c r="M300" s="50">
        <f>VLOOKUP(A300,Dec2023Data!$A$3:$AA$180,12,FALSE)</f>
        <v>0</v>
      </c>
      <c r="N300" s="50">
        <f>VLOOKUP(A300,Dec2023Data!$A$3:$AA$180,13,FALSE)</f>
        <v>0</v>
      </c>
      <c r="O300" s="50">
        <f>VLOOKUP($A$8,Dec2023Data!$A$3:$AA$180,9,FALSE)</f>
        <v>0</v>
      </c>
      <c r="P300" s="50">
        <f>VLOOKUP(A300,Dec2023Data!$A$3:$AA$180,14,FALSE)</f>
        <v>0</v>
      </c>
      <c r="Q300" s="50">
        <f>VLOOKUP($A$8,Dec2023Data!$A$3:$AA$180,9,FALSE)</f>
        <v>0</v>
      </c>
      <c r="R300" s="50">
        <f>VLOOKUP(A300,Dec2023Data!$A$3:$AA$180,15,FALSE)</f>
        <v>13.7</v>
      </c>
      <c r="S300" s="50">
        <f>VLOOKUP($A$8,Dec2023Data!$A$3:$AA$180,9,FALSE)</f>
        <v>0</v>
      </c>
      <c r="T300" s="50">
        <f>VLOOKUP(A300,Dec2023Data!$A$3:$AA$180,16,FALSE)</f>
        <v>0</v>
      </c>
      <c r="U300" s="50">
        <f>VLOOKUP($A$8,Dec2023Data!$A$3:$AA$180,9,FALSE)</f>
        <v>0</v>
      </c>
      <c r="V300" s="50">
        <f>VLOOKUP(A300,Dec2023Data!$A$3:$AA$180,18,FALSE)</f>
        <v>0</v>
      </c>
      <c r="W300" s="50">
        <f>VLOOKUP($A$8,Dec2023Data!$A$3:$AA$180,9,FALSE)</f>
        <v>0</v>
      </c>
      <c r="X300" s="50">
        <f>VLOOKUP(A300,Dec2023Data!$A$3:$AA$180,19,FALSE)</f>
        <v>0</v>
      </c>
      <c r="Y300" s="50">
        <f>VLOOKUP($A$8,Dec2023Data!$A$3:$AA$180,9,FALSE)</f>
        <v>0</v>
      </c>
      <c r="Z300" s="50">
        <f>VLOOKUP(A300,Dec2023Data!$A$3:$AA$180,20,FALSE)</f>
        <v>0</v>
      </c>
      <c r="AA300" s="50">
        <f>VLOOKUP($A$8,Dec2023Data!$A$3:$AA$180,9,FALSE)</f>
        <v>0</v>
      </c>
      <c r="AB300" s="50">
        <f>VLOOKUP(A300,Dec2023Data!$A$3:$AA$180,21,FALSE)</f>
        <v>0</v>
      </c>
      <c r="AC300" s="50">
        <f>VLOOKUP($A$8,Dec2023Data!$A$3:$AA$180,9,FALSE)</f>
        <v>0</v>
      </c>
      <c r="AD300" s="50">
        <f>VLOOKUP(A300,Dec2023Data!$A$3:$AA$180,22,FALSE)</f>
        <v>0</v>
      </c>
      <c r="AE300" s="50">
        <f>VLOOKUP($A$8,Dec2023Data!$A$3:$AA$180,9,FALSE)</f>
        <v>0</v>
      </c>
      <c r="AF300" s="50">
        <f>VLOOKUP(A300,Dec2023Data!$A$3:$AA$180,23,FALSE)</f>
        <v>38.887999999999998</v>
      </c>
      <c r="AG300" s="51"/>
      <c r="AH300" s="51">
        <f>+AF300-R300-V300</f>
        <v>25.187999999999999</v>
      </c>
      <c r="AI300" s="57">
        <f>+AH300/AF300</f>
        <v>0.64770623328533228</v>
      </c>
      <c r="AK300" s="51">
        <f>+N300+P300+R300</f>
        <v>13.7</v>
      </c>
    </row>
    <row r="301" spans="1:37" x14ac:dyDescent="0.25">
      <c r="B301" s="10"/>
      <c r="C301" s="7"/>
      <c r="D301" s="25"/>
      <c r="E301" s="25"/>
      <c r="F301" s="28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</row>
    <row r="302" spans="1:37" x14ac:dyDescent="0.25">
      <c r="A302" s="5" t="s">
        <v>529</v>
      </c>
      <c r="B302" s="10" t="s">
        <v>135</v>
      </c>
      <c r="C302" s="6" t="s">
        <v>530</v>
      </c>
      <c r="D302" s="25">
        <v>114076656</v>
      </c>
      <c r="E302" s="25">
        <v>0</v>
      </c>
      <c r="F302" s="25">
        <f>D302-E302</f>
        <v>114076656</v>
      </c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</row>
    <row r="303" spans="1:37" x14ac:dyDescent="0.25">
      <c r="A303" s="5" t="s">
        <v>529</v>
      </c>
      <c r="B303" s="10" t="s">
        <v>260</v>
      </c>
      <c r="C303" s="6" t="s">
        <v>530</v>
      </c>
      <c r="D303" s="25">
        <v>136380</v>
      </c>
      <c r="E303" s="25">
        <v>0</v>
      </c>
      <c r="F303" s="25">
        <f>D303-E303</f>
        <v>136380</v>
      </c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</row>
    <row r="304" spans="1:37" x14ac:dyDescent="0.25">
      <c r="A304" s="5" t="s">
        <v>529</v>
      </c>
      <c r="B304" s="10"/>
      <c r="C304" s="7" t="s">
        <v>531</v>
      </c>
      <c r="D304" s="26">
        <f t="shared" ref="D304:E304" si="86">SUM(D302:D303)</f>
        <v>114213036</v>
      </c>
      <c r="E304" s="26">
        <f t="shared" si="86"/>
        <v>0</v>
      </c>
      <c r="F304" s="26">
        <f>SUM(F302:F303)</f>
        <v>114213036</v>
      </c>
      <c r="G304" s="50">
        <f>VLOOKUP(A304,Dec2023Data!$A$3:$AA$180,8,FALSE)</f>
        <v>27</v>
      </c>
      <c r="H304" s="50">
        <f>VLOOKUP(A304,Dec2023Data!$A$3:$AA$180,9,FALSE)</f>
        <v>0</v>
      </c>
      <c r="I304" s="50">
        <f>VLOOKUP(A304,Dec2023Data!$A$3:$AA$180,10,FALSE)</f>
        <v>27</v>
      </c>
      <c r="J304" s="50">
        <f>VLOOKUP($A$8,Dec2023Data!$A$3:$AA$180,9,FALSE)</f>
        <v>0</v>
      </c>
      <c r="K304" s="50">
        <f>VLOOKUP(A304,Dec2023Data!$A$3:$AA$180,11,FALSE)</f>
        <v>0</v>
      </c>
      <c r="L304" s="50">
        <f>VLOOKUP($A$8,Dec2023Data!$A$3:$AA$180,9,FALSE)</f>
        <v>0</v>
      </c>
      <c r="M304" s="50">
        <f>VLOOKUP(A304,Dec2023Data!$A$3:$AA$180,12,FALSE)</f>
        <v>0</v>
      </c>
      <c r="N304" s="50">
        <f>VLOOKUP(A304,Dec2023Data!$A$3:$AA$180,13,FALSE)</f>
        <v>0</v>
      </c>
      <c r="O304" s="50">
        <f>VLOOKUP($A$8,Dec2023Data!$A$3:$AA$180,9,FALSE)</f>
        <v>0</v>
      </c>
      <c r="P304" s="50">
        <f>VLOOKUP(A304,Dec2023Data!$A$3:$AA$180,14,FALSE)</f>
        <v>0</v>
      </c>
      <c r="Q304" s="50">
        <f>VLOOKUP($A$8,Dec2023Data!$A$3:$AA$180,9,FALSE)</f>
        <v>0</v>
      </c>
      <c r="R304" s="50">
        <f>VLOOKUP(A304,Dec2023Data!$A$3:$AA$180,15,FALSE)</f>
        <v>13.365</v>
      </c>
      <c r="S304" s="50">
        <f>VLOOKUP($A$8,Dec2023Data!$A$3:$AA$180,9,FALSE)</f>
        <v>0</v>
      </c>
      <c r="T304" s="50">
        <f>VLOOKUP(A304,Dec2023Data!$A$3:$AA$180,16,FALSE)</f>
        <v>2.1000000000000001E-2</v>
      </c>
      <c r="U304" s="50">
        <f>VLOOKUP($A$8,Dec2023Data!$A$3:$AA$180,9,FALSE)</f>
        <v>0</v>
      </c>
      <c r="V304" s="50">
        <f>VLOOKUP(A304,Dec2023Data!$A$3:$AA$180,18,FALSE)</f>
        <v>0</v>
      </c>
      <c r="W304" s="50">
        <f>VLOOKUP($A$8,Dec2023Data!$A$3:$AA$180,9,FALSE)</f>
        <v>0</v>
      </c>
      <c r="X304" s="50">
        <f>VLOOKUP(A304,Dec2023Data!$A$3:$AA$180,19,FALSE)</f>
        <v>0</v>
      </c>
      <c r="Y304" s="50">
        <f>VLOOKUP($A$8,Dec2023Data!$A$3:$AA$180,9,FALSE)</f>
        <v>0</v>
      </c>
      <c r="Z304" s="50">
        <f>VLOOKUP(A304,Dec2023Data!$A$3:$AA$180,20,FALSE)</f>
        <v>0</v>
      </c>
      <c r="AA304" s="50">
        <f>VLOOKUP($A$8,Dec2023Data!$A$3:$AA$180,9,FALSE)</f>
        <v>0</v>
      </c>
      <c r="AB304" s="50">
        <f>VLOOKUP(A304,Dec2023Data!$A$3:$AA$180,21,FALSE)</f>
        <v>0</v>
      </c>
      <c r="AC304" s="50">
        <f>VLOOKUP($A$8,Dec2023Data!$A$3:$AA$180,9,FALSE)</f>
        <v>0</v>
      </c>
      <c r="AD304" s="50">
        <f>VLOOKUP(A304,Dec2023Data!$A$3:$AA$180,22,FALSE)</f>
        <v>0</v>
      </c>
      <c r="AE304" s="50">
        <f>VLOOKUP($A$8,Dec2023Data!$A$3:$AA$180,9,FALSE)</f>
        <v>0</v>
      </c>
      <c r="AF304" s="50">
        <f>VLOOKUP(A304,Dec2023Data!$A$3:$AA$180,23,FALSE)</f>
        <v>40.386000000000003</v>
      </c>
      <c r="AG304" s="51"/>
      <c r="AH304" s="51">
        <f>+AF304-R304-V304</f>
        <v>27.021000000000001</v>
      </c>
      <c r="AI304" s="57">
        <f>+AH304/AF304</f>
        <v>0.66906848908037431</v>
      </c>
      <c r="AK304" s="51">
        <f>+N304+P304+R304</f>
        <v>13.365</v>
      </c>
    </row>
    <row r="305" spans="1:37" x14ac:dyDescent="0.25">
      <c r="B305" s="10"/>
      <c r="C305" s="7"/>
      <c r="D305" s="25"/>
      <c r="E305" s="25"/>
      <c r="F305" s="25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</row>
    <row r="306" spans="1:37" x14ac:dyDescent="0.25">
      <c r="A306" s="16" t="s">
        <v>532</v>
      </c>
      <c r="B306" s="14" t="s">
        <v>141</v>
      </c>
      <c r="C306" s="15" t="s">
        <v>533</v>
      </c>
      <c r="D306" s="29">
        <v>369570189</v>
      </c>
      <c r="E306" s="29">
        <v>3795889</v>
      </c>
      <c r="F306" s="29">
        <f>D306-E306</f>
        <v>365774300</v>
      </c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</row>
    <row r="307" spans="1:37" x14ac:dyDescent="0.25">
      <c r="A307" s="17" t="s">
        <v>532</v>
      </c>
      <c r="B307" s="10"/>
      <c r="C307" s="7" t="s">
        <v>534</v>
      </c>
      <c r="D307" s="26">
        <f t="shared" ref="D307:E307" si="87">SUM(D306)</f>
        <v>369570189</v>
      </c>
      <c r="E307" s="26">
        <f t="shared" si="87"/>
        <v>3795889</v>
      </c>
      <c r="F307" s="26">
        <f>SUM(F306)</f>
        <v>365774300</v>
      </c>
      <c r="G307" s="50">
        <f>VLOOKUP(A307,Dec2023Data!$A$3:$AA$180,8,FALSE)</f>
        <v>26.513999999999999</v>
      </c>
      <c r="H307" s="50">
        <f>VLOOKUP(A307,Dec2023Data!$A$3:$AA$180,9,FALSE)</f>
        <v>4.4999999999999998E-2</v>
      </c>
      <c r="I307" s="50">
        <f>VLOOKUP(A307,Dec2023Data!$A$3:$AA$180,10,FALSE)</f>
        <v>26.469000000000001</v>
      </c>
      <c r="J307" s="50">
        <f>VLOOKUP($A$8,Dec2023Data!$A$3:$AA$180,9,FALSE)</f>
        <v>0</v>
      </c>
      <c r="K307" s="50">
        <f>VLOOKUP(A307,Dec2023Data!$A$3:$AA$180,11,FALSE)</f>
        <v>0</v>
      </c>
      <c r="L307" s="50">
        <f>VLOOKUP($A$8,Dec2023Data!$A$3:$AA$180,9,FALSE)</f>
        <v>0</v>
      </c>
      <c r="M307" s="50">
        <f>VLOOKUP(A307,Dec2023Data!$A$3:$AA$180,12,FALSE)</f>
        <v>0</v>
      </c>
      <c r="N307" s="50">
        <f>VLOOKUP(A307,Dec2023Data!$A$3:$AA$180,13,FALSE)</f>
        <v>0</v>
      </c>
      <c r="O307" s="50">
        <f>VLOOKUP($A$8,Dec2023Data!$A$3:$AA$180,9,FALSE)</f>
        <v>0</v>
      </c>
      <c r="P307" s="50">
        <f>VLOOKUP(A307,Dec2023Data!$A$3:$AA$180,14,FALSE)</f>
        <v>0</v>
      </c>
      <c r="Q307" s="50">
        <f>VLOOKUP($A$8,Dec2023Data!$A$3:$AA$180,9,FALSE)</f>
        <v>0</v>
      </c>
      <c r="R307" s="50">
        <f>VLOOKUP(A307,Dec2023Data!$A$3:$AA$180,15,FALSE)</f>
        <v>1.8260000000000001</v>
      </c>
      <c r="S307" s="50">
        <f>VLOOKUP($A$8,Dec2023Data!$A$3:$AA$180,9,FALSE)</f>
        <v>0</v>
      </c>
      <c r="T307" s="50">
        <f>VLOOKUP(A307,Dec2023Data!$A$3:$AA$180,16,FALSE)</f>
        <v>0.16500000000000001</v>
      </c>
      <c r="U307" s="50">
        <f>VLOOKUP($A$8,Dec2023Data!$A$3:$AA$180,9,FALSE)</f>
        <v>0</v>
      </c>
      <c r="V307" s="50">
        <f>VLOOKUP(A307,Dec2023Data!$A$3:$AA$180,18,FALSE)</f>
        <v>5.2060000000000004</v>
      </c>
      <c r="W307" s="50">
        <f>VLOOKUP($A$8,Dec2023Data!$A$3:$AA$180,9,FALSE)</f>
        <v>0</v>
      </c>
      <c r="X307" s="50">
        <f>VLOOKUP(A307,Dec2023Data!$A$3:$AA$180,19,FALSE)</f>
        <v>0</v>
      </c>
      <c r="Y307" s="50">
        <f>VLOOKUP($A$8,Dec2023Data!$A$3:$AA$180,9,FALSE)</f>
        <v>0</v>
      </c>
      <c r="Z307" s="50">
        <f>VLOOKUP(A307,Dec2023Data!$A$3:$AA$180,20,FALSE)</f>
        <v>0</v>
      </c>
      <c r="AA307" s="50">
        <f>VLOOKUP($A$8,Dec2023Data!$A$3:$AA$180,9,FALSE)</f>
        <v>0</v>
      </c>
      <c r="AB307" s="50">
        <f>VLOOKUP(A307,Dec2023Data!$A$3:$AA$180,21,FALSE)</f>
        <v>0</v>
      </c>
      <c r="AC307" s="50">
        <f>VLOOKUP($A$8,Dec2023Data!$A$3:$AA$180,9,FALSE)</f>
        <v>0</v>
      </c>
      <c r="AD307" s="50">
        <f>VLOOKUP(A307,Dec2023Data!$A$3:$AA$180,22,FALSE)</f>
        <v>0</v>
      </c>
      <c r="AE307" s="50">
        <f>VLOOKUP($A$8,Dec2023Data!$A$3:$AA$180,9,FALSE)</f>
        <v>0</v>
      </c>
      <c r="AF307" s="50">
        <f>VLOOKUP(A307,Dec2023Data!$A$3:$AA$180,23,FALSE)</f>
        <v>33.665999999999997</v>
      </c>
      <c r="AG307" s="51"/>
      <c r="AH307" s="51">
        <f>+AF307-R307-V307</f>
        <v>26.633999999999997</v>
      </c>
      <c r="AI307" s="57">
        <f>+AH307/AF307</f>
        <v>0.79112457672429159</v>
      </c>
      <c r="AK307" s="51">
        <f>+N307+P307+R307</f>
        <v>1.8260000000000001</v>
      </c>
    </row>
    <row r="308" spans="1:37" x14ac:dyDescent="0.25">
      <c r="B308" s="10"/>
      <c r="C308" s="7"/>
      <c r="D308" s="25"/>
      <c r="E308" s="25"/>
      <c r="F308" s="28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</row>
    <row r="309" spans="1:37" x14ac:dyDescent="0.25">
      <c r="A309" s="5" t="s">
        <v>535</v>
      </c>
      <c r="B309" s="10" t="s">
        <v>143</v>
      </c>
      <c r="C309" s="6" t="s">
        <v>536</v>
      </c>
      <c r="D309" s="25">
        <v>1658306490</v>
      </c>
      <c r="E309" s="25">
        <v>2894710</v>
      </c>
      <c r="F309" s="25">
        <f>D309-E309</f>
        <v>1655411780</v>
      </c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</row>
    <row r="310" spans="1:37" x14ac:dyDescent="0.25">
      <c r="A310" s="5" t="s">
        <v>535</v>
      </c>
      <c r="B310" s="10"/>
      <c r="C310" s="7" t="s">
        <v>537</v>
      </c>
      <c r="D310" s="26">
        <f t="shared" ref="D310:E310" si="88">SUM(D309)</f>
        <v>1658306490</v>
      </c>
      <c r="E310" s="26">
        <f t="shared" si="88"/>
        <v>2894710</v>
      </c>
      <c r="F310" s="26">
        <f>SUM(F309)</f>
        <v>1655411780</v>
      </c>
      <c r="G310" s="50">
        <f>VLOOKUP(A310,Dec2023Data!$A$3:$AA$180,8,FALSE)</f>
        <v>12.747999999999999</v>
      </c>
      <c r="H310" s="50">
        <f>VLOOKUP(A310,Dec2023Data!$A$3:$AA$180,9,FALSE)</f>
        <v>3.1469999999999998</v>
      </c>
      <c r="I310" s="50">
        <f>VLOOKUP(A310,Dec2023Data!$A$3:$AA$180,10,FALSE)</f>
        <v>9.6010000000000009</v>
      </c>
      <c r="J310" s="50">
        <f>VLOOKUP($A$8,Dec2023Data!$A$3:$AA$180,9,FALSE)</f>
        <v>0</v>
      </c>
      <c r="K310" s="50">
        <f>VLOOKUP(A310,Dec2023Data!$A$3:$AA$180,11,FALSE)</f>
        <v>0</v>
      </c>
      <c r="L310" s="50">
        <f>VLOOKUP($A$8,Dec2023Data!$A$3:$AA$180,9,FALSE)</f>
        <v>0</v>
      </c>
      <c r="M310" s="50">
        <f>VLOOKUP(A310,Dec2023Data!$A$3:$AA$180,12,FALSE)</f>
        <v>0</v>
      </c>
      <c r="N310" s="50">
        <f>VLOOKUP(A310,Dec2023Data!$A$3:$AA$180,13,FALSE)</f>
        <v>1.583</v>
      </c>
      <c r="O310" s="50">
        <f>VLOOKUP($A$8,Dec2023Data!$A$3:$AA$180,9,FALSE)</f>
        <v>0</v>
      </c>
      <c r="P310" s="50">
        <f>VLOOKUP(A310,Dec2023Data!$A$3:$AA$180,14,FALSE)</f>
        <v>0</v>
      </c>
      <c r="Q310" s="50">
        <f>VLOOKUP($A$8,Dec2023Data!$A$3:$AA$180,9,FALSE)</f>
        <v>0</v>
      </c>
      <c r="R310" s="50">
        <f>VLOOKUP(A310,Dec2023Data!$A$3:$AA$180,15,FALSE)</f>
        <v>7.5990000000000002</v>
      </c>
      <c r="S310" s="50">
        <f>VLOOKUP($A$8,Dec2023Data!$A$3:$AA$180,9,FALSE)</f>
        <v>0</v>
      </c>
      <c r="T310" s="50">
        <f>VLOOKUP(A310,Dec2023Data!$A$3:$AA$180,16,FALSE)</f>
        <v>2.5999999999999999E-2</v>
      </c>
      <c r="U310" s="50">
        <f>VLOOKUP($A$8,Dec2023Data!$A$3:$AA$180,9,FALSE)</f>
        <v>0</v>
      </c>
      <c r="V310" s="50">
        <f>VLOOKUP(A310,Dec2023Data!$A$3:$AA$180,18,FALSE)</f>
        <v>5.7759999999999998</v>
      </c>
      <c r="W310" s="50">
        <f>VLOOKUP($A$8,Dec2023Data!$A$3:$AA$180,9,FALSE)</f>
        <v>0</v>
      </c>
      <c r="X310" s="50">
        <f>VLOOKUP(A310,Dec2023Data!$A$3:$AA$180,19,FALSE)</f>
        <v>0</v>
      </c>
      <c r="Y310" s="50">
        <f>VLOOKUP($A$8,Dec2023Data!$A$3:$AA$180,9,FALSE)</f>
        <v>0</v>
      </c>
      <c r="Z310" s="50">
        <f>VLOOKUP(A310,Dec2023Data!$A$3:$AA$180,20,FALSE)</f>
        <v>0</v>
      </c>
      <c r="AA310" s="50">
        <f>VLOOKUP($A$8,Dec2023Data!$A$3:$AA$180,9,FALSE)</f>
        <v>0</v>
      </c>
      <c r="AB310" s="50">
        <f>VLOOKUP(A310,Dec2023Data!$A$3:$AA$180,21,FALSE)</f>
        <v>0</v>
      </c>
      <c r="AC310" s="50">
        <f>VLOOKUP($A$8,Dec2023Data!$A$3:$AA$180,9,FALSE)</f>
        <v>0</v>
      </c>
      <c r="AD310" s="50">
        <f>VLOOKUP(A310,Dec2023Data!$A$3:$AA$180,22,FALSE)</f>
        <v>0</v>
      </c>
      <c r="AE310" s="50">
        <f>VLOOKUP($A$8,Dec2023Data!$A$3:$AA$180,9,FALSE)</f>
        <v>0</v>
      </c>
      <c r="AF310" s="50">
        <f>VLOOKUP(A310,Dec2023Data!$A$3:$AA$180,23,FALSE)</f>
        <v>24.585000000000001</v>
      </c>
      <c r="AG310" s="51"/>
      <c r="AH310" s="51">
        <f>+AF310-R310-V310</f>
        <v>11.21</v>
      </c>
      <c r="AI310" s="57">
        <f>+AH310/AF310</f>
        <v>0.45596908684157006</v>
      </c>
      <c r="AK310" s="51">
        <f>+N310+P310+R310</f>
        <v>9.1820000000000004</v>
      </c>
    </row>
    <row r="311" spans="1:37" x14ac:dyDescent="0.25">
      <c r="B311" s="10"/>
      <c r="C311" s="7"/>
      <c r="D311" s="25"/>
      <c r="E311" s="25"/>
      <c r="F311" s="28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</row>
    <row r="312" spans="1:37" x14ac:dyDescent="0.25">
      <c r="A312" s="17" t="s">
        <v>538</v>
      </c>
      <c r="B312" s="10" t="s">
        <v>143</v>
      </c>
      <c r="C312" s="6" t="s">
        <v>539</v>
      </c>
      <c r="D312" s="25">
        <v>266333200</v>
      </c>
      <c r="E312" s="25">
        <v>0</v>
      </c>
      <c r="F312" s="25">
        <f>D312-E312</f>
        <v>266333200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</row>
    <row r="313" spans="1:37" x14ac:dyDescent="0.25">
      <c r="A313" s="17" t="s">
        <v>538</v>
      </c>
      <c r="B313" s="10" t="s">
        <v>43</v>
      </c>
      <c r="C313" s="6" t="s">
        <v>539</v>
      </c>
      <c r="D313" s="25">
        <v>1107260</v>
      </c>
      <c r="E313" s="25">
        <v>0</v>
      </c>
      <c r="F313" s="25">
        <f>D313-E313</f>
        <v>1107260</v>
      </c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</row>
    <row r="314" spans="1:37" x14ac:dyDescent="0.25">
      <c r="A314" s="17" t="s">
        <v>538</v>
      </c>
      <c r="B314" s="10"/>
      <c r="C314" s="7" t="s">
        <v>540</v>
      </c>
      <c r="D314" s="26">
        <f t="shared" ref="D314:E314" si="89">SUM(D312:D313)</f>
        <v>267440460</v>
      </c>
      <c r="E314" s="26">
        <f t="shared" si="89"/>
        <v>0</v>
      </c>
      <c r="F314" s="26">
        <f>SUM(F312:F313)</f>
        <v>267440460</v>
      </c>
      <c r="G314" s="50">
        <f>VLOOKUP(A314,Dec2023Data!$A$3:$AA$180,8,FALSE)</f>
        <v>19.138000000000002</v>
      </c>
      <c r="H314" s="50">
        <f>VLOOKUP(A314,Dec2023Data!$A$3:$AA$180,9,FALSE)</f>
        <v>7.9090000000000025</v>
      </c>
      <c r="I314" s="50">
        <f>VLOOKUP(A314,Dec2023Data!$A$3:$AA$180,10,FALSE)</f>
        <v>11.228999999999999</v>
      </c>
      <c r="J314" s="50">
        <f>VLOOKUP($A$8,Dec2023Data!$A$3:$AA$180,9,FALSE)</f>
        <v>0</v>
      </c>
      <c r="K314" s="50">
        <f>VLOOKUP(A314,Dec2023Data!$A$3:$AA$180,11,FALSE)</f>
        <v>0</v>
      </c>
      <c r="L314" s="50">
        <f>VLOOKUP($A$8,Dec2023Data!$A$3:$AA$180,9,FALSE)</f>
        <v>0</v>
      </c>
      <c r="M314" s="50">
        <f>VLOOKUP(A314,Dec2023Data!$A$3:$AA$180,12,FALSE)</f>
        <v>0</v>
      </c>
      <c r="N314" s="50">
        <f>VLOOKUP(A314,Dec2023Data!$A$3:$AA$180,13,FALSE)</f>
        <v>0.129</v>
      </c>
      <c r="O314" s="50">
        <f>VLOOKUP($A$8,Dec2023Data!$A$3:$AA$180,9,FALSE)</f>
        <v>0</v>
      </c>
      <c r="P314" s="50">
        <f>VLOOKUP(A314,Dec2023Data!$A$3:$AA$180,14,FALSE)</f>
        <v>0</v>
      </c>
      <c r="Q314" s="50">
        <f>VLOOKUP($A$8,Dec2023Data!$A$3:$AA$180,9,FALSE)</f>
        <v>0</v>
      </c>
      <c r="R314" s="50">
        <f>VLOOKUP(A314,Dec2023Data!$A$3:$AA$180,15,FALSE)</f>
        <v>7.7350000000000003</v>
      </c>
      <c r="S314" s="50">
        <f>VLOOKUP($A$8,Dec2023Data!$A$3:$AA$180,9,FALSE)</f>
        <v>0</v>
      </c>
      <c r="T314" s="50">
        <f>VLOOKUP(A314,Dec2023Data!$A$3:$AA$180,16,FALSE)</f>
        <v>1.4E-2</v>
      </c>
      <c r="U314" s="50">
        <f>VLOOKUP($A$8,Dec2023Data!$A$3:$AA$180,9,FALSE)</f>
        <v>0</v>
      </c>
      <c r="V314" s="50">
        <f>VLOOKUP(A314,Dec2023Data!$A$3:$AA$180,18,FALSE)</f>
        <v>12.47</v>
      </c>
      <c r="W314" s="50">
        <f>VLOOKUP($A$8,Dec2023Data!$A$3:$AA$180,9,FALSE)</f>
        <v>0</v>
      </c>
      <c r="X314" s="50">
        <f>VLOOKUP(A314,Dec2023Data!$A$3:$AA$180,19,FALSE)</f>
        <v>0</v>
      </c>
      <c r="Y314" s="50">
        <f>VLOOKUP($A$8,Dec2023Data!$A$3:$AA$180,9,FALSE)</f>
        <v>0</v>
      </c>
      <c r="Z314" s="50">
        <f>VLOOKUP(A314,Dec2023Data!$A$3:$AA$180,20,FALSE)</f>
        <v>0</v>
      </c>
      <c r="AA314" s="50">
        <f>VLOOKUP($A$8,Dec2023Data!$A$3:$AA$180,9,FALSE)</f>
        <v>0</v>
      </c>
      <c r="AB314" s="50">
        <f>VLOOKUP(A314,Dec2023Data!$A$3:$AA$180,21,FALSE)</f>
        <v>0</v>
      </c>
      <c r="AC314" s="50">
        <f>VLOOKUP($A$8,Dec2023Data!$A$3:$AA$180,9,FALSE)</f>
        <v>0</v>
      </c>
      <c r="AD314" s="50">
        <f>VLOOKUP(A314,Dec2023Data!$A$3:$AA$180,22,FALSE)</f>
        <v>0</v>
      </c>
      <c r="AE314" s="50">
        <f>VLOOKUP($A$8,Dec2023Data!$A$3:$AA$180,9,FALSE)</f>
        <v>0</v>
      </c>
      <c r="AF314" s="50">
        <f>VLOOKUP(A314,Dec2023Data!$A$3:$AA$180,23,FALSE)</f>
        <v>31.577000000000002</v>
      </c>
      <c r="AG314" s="51"/>
      <c r="AH314" s="51">
        <f>+AF314-R314-V314</f>
        <v>11.372000000000002</v>
      </c>
      <c r="AI314" s="57">
        <f>+AH314/AF314</f>
        <v>0.36013554169173767</v>
      </c>
      <c r="AK314" s="51">
        <f>+N314+P314+R314</f>
        <v>7.8640000000000008</v>
      </c>
    </row>
    <row r="315" spans="1:37" x14ac:dyDescent="0.25">
      <c r="B315" s="10"/>
      <c r="C315" s="7"/>
      <c r="D315" s="25"/>
      <c r="E315" s="25"/>
      <c r="F315" s="28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</row>
    <row r="316" spans="1:37" x14ac:dyDescent="0.25">
      <c r="A316" s="5" t="s">
        <v>541</v>
      </c>
      <c r="B316" s="10" t="s">
        <v>143</v>
      </c>
      <c r="C316" s="6" t="s">
        <v>542</v>
      </c>
      <c r="D316" s="25">
        <v>316754810</v>
      </c>
      <c r="E316" s="25">
        <v>0</v>
      </c>
      <c r="F316" s="25">
        <f>D316-E316</f>
        <v>316754810</v>
      </c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</row>
    <row r="317" spans="1:37" x14ac:dyDescent="0.25">
      <c r="A317" s="5" t="s">
        <v>541</v>
      </c>
      <c r="B317" s="10" t="s">
        <v>43</v>
      </c>
      <c r="C317" s="6" t="s">
        <v>542</v>
      </c>
      <c r="D317" s="25">
        <v>35221320</v>
      </c>
      <c r="E317" s="25">
        <v>0</v>
      </c>
      <c r="F317" s="25">
        <f>D317-E317</f>
        <v>35221320</v>
      </c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</row>
    <row r="318" spans="1:37" x14ac:dyDescent="0.25">
      <c r="A318" s="5" t="s">
        <v>541</v>
      </c>
      <c r="B318" s="10"/>
      <c r="C318" s="7" t="s">
        <v>543</v>
      </c>
      <c r="D318" s="26">
        <f t="shared" ref="D318:E318" si="90">SUM(D316:D317)</f>
        <v>351976130</v>
      </c>
      <c r="E318" s="26">
        <f t="shared" si="90"/>
        <v>0</v>
      </c>
      <c r="F318" s="26">
        <f>SUM(F316:F317)</f>
        <v>351976130</v>
      </c>
      <c r="G318" s="50">
        <f>VLOOKUP(A318,Dec2023Data!$A$3:$AA$180,8,FALSE)</f>
        <v>7.3310000000000004</v>
      </c>
      <c r="H318" s="50">
        <f>VLOOKUP(A318,Dec2023Data!$A$3:$AA$180,9,FALSE)</f>
        <v>2.0569999999999999</v>
      </c>
      <c r="I318" s="50">
        <f>VLOOKUP(A318,Dec2023Data!$A$3:$AA$180,10,FALSE)</f>
        <v>5.274</v>
      </c>
      <c r="J318" s="50">
        <f>VLOOKUP($A$8,Dec2023Data!$A$3:$AA$180,9,FALSE)</f>
        <v>0</v>
      </c>
      <c r="K318" s="50">
        <f>VLOOKUP(A318,Dec2023Data!$A$3:$AA$180,11,FALSE)</f>
        <v>0</v>
      </c>
      <c r="L318" s="50">
        <f>VLOOKUP($A$8,Dec2023Data!$A$3:$AA$180,9,FALSE)</f>
        <v>0</v>
      </c>
      <c r="M318" s="50">
        <f>VLOOKUP(A318,Dec2023Data!$A$3:$AA$180,12,FALSE)</f>
        <v>0</v>
      </c>
      <c r="N318" s="50">
        <f>VLOOKUP(A318,Dec2023Data!$A$3:$AA$180,13,FALSE)</f>
        <v>0</v>
      </c>
      <c r="O318" s="50">
        <f>VLOOKUP($A$8,Dec2023Data!$A$3:$AA$180,9,FALSE)</f>
        <v>0</v>
      </c>
      <c r="P318" s="50">
        <f>VLOOKUP(A318,Dec2023Data!$A$3:$AA$180,14,FALSE)</f>
        <v>0</v>
      </c>
      <c r="Q318" s="50">
        <f>VLOOKUP($A$8,Dec2023Data!$A$3:$AA$180,9,FALSE)</f>
        <v>0</v>
      </c>
      <c r="R318" s="50">
        <f>VLOOKUP(A318,Dec2023Data!$A$3:$AA$180,15,FALSE)</f>
        <v>3.125</v>
      </c>
      <c r="S318" s="50">
        <f>VLOOKUP($A$8,Dec2023Data!$A$3:$AA$180,9,FALSE)</f>
        <v>0</v>
      </c>
      <c r="T318" s="50">
        <f>VLOOKUP(A318,Dec2023Data!$A$3:$AA$180,16,FALSE)</f>
        <v>5.0000000000000001E-3</v>
      </c>
      <c r="U318" s="50">
        <f>VLOOKUP($A$8,Dec2023Data!$A$3:$AA$180,9,FALSE)</f>
        <v>0</v>
      </c>
      <c r="V318" s="50">
        <f>VLOOKUP(A318,Dec2023Data!$A$3:$AA$180,18,FALSE)</f>
        <v>9</v>
      </c>
      <c r="W318" s="50">
        <f>VLOOKUP($A$8,Dec2023Data!$A$3:$AA$180,9,FALSE)</f>
        <v>0</v>
      </c>
      <c r="X318" s="50">
        <f>VLOOKUP(A318,Dec2023Data!$A$3:$AA$180,19,FALSE)</f>
        <v>0</v>
      </c>
      <c r="Y318" s="50">
        <f>VLOOKUP($A$8,Dec2023Data!$A$3:$AA$180,9,FALSE)</f>
        <v>0</v>
      </c>
      <c r="Z318" s="50">
        <f>VLOOKUP(A318,Dec2023Data!$A$3:$AA$180,20,FALSE)</f>
        <v>0</v>
      </c>
      <c r="AA318" s="50">
        <f>VLOOKUP($A$8,Dec2023Data!$A$3:$AA$180,9,FALSE)</f>
        <v>0</v>
      </c>
      <c r="AB318" s="50">
        <f>VLOOKUP(A318,Dec2023Data!$A$3:$AA$180,21,FALSE)</f>
        <v>0</v>
      </c>
      <c r="AC318" s="50">
        <f>VLOOKUP($A$8,Dec2023Data!$A$3:$AA$180,9,FALSE)</f>
        <v>0</v>
      </c>
      <c r="AD318" s="50">
        <f>VLOOKUP(A318,Dec2023Data!$A$3:$AA$180,22,FALSE)</f>
        <v>0</v>
      </c>
      <c r="AE318" s="50">
        <f>VLOOKUP($A$8,Dec2023Data!$A$3:$AA$180,9,FALSE)</f>
        <v>0</v>
      </c>
      <c r="AF318" s="50">
        <f>VLOOKUP(A318,Dec2023Data!$A$3:$AA$180,23,FALSE)</f>
        <v>17.404</v>
      </c>
      <c r="AG318" s="51"/>
      <c r="AH318" s="51">
        <f>+AF318-R318-V318</f>
        <v>5.2789999999999999</v>
      </c>
      <c r="AI318" s="57">
        <f>+AH318/AF318</f>
        <v>0.30332107561480121</v>
      </c>
      <c r="AK318" s="51">
        <f>+N318+P318+R318</f>
        <v>3.125</v>
      </c>
    </row>
    <row r="319" spans="1:37" x14ac:dyDescent="0.25">
      <c r="B319" s="10"/>
      <c r="C319" s="7"/>
      <c r="D319" s="25"/>
      <c r="E319" s="25"/>
      <c r="F319" s="28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</row>
    <row r="320" spans="1:37" x14ac:dyDescent="0.25">
      <c r="A320" s="5" t="s">
        <v>544</v>
      </c>
      <c r="B320" s="10" t="s">
        <v>147</v>
      </c>
      <c r="C320" s="6" t="s">
        <v>545</v>
      </c>
      <c r="D320" s="25">
        <v>5164299905</v>
      </c>
      <c r="E320" s="25">
        <v>287073438</v>
      </c>
      <c r="F320" s="25">
        <f>D320-E320</f>
        <v>4877226467</v>
      </c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</row>
    <row r="321" spans="1:37" x14ac:dyDescent="0.25">
      <c r="A321" s="5" t="s">
        <v>544</v>
      </c>
      <c r="B321" s="10"/>
      <c r="C321" s="7" t="s">
        <v>546</v>
      </c>
      <c r="D321" s="26">
        <f t="shared" ref="D321:E321" si="91">SUM(D320)</f>
        <v>5164299905</v>
      </c>
      <c r="E321" s="26">
        <f t="shared" si="91"/>
        <v>287073438</v>
      </c>
      <c r="F321" s="26">
        <f>SUM(F320)</f>
        <v>4877226467</v>
      </c>
      <c r="G321" s="50">
        <f>VLOOKUP(A321,Dec2023Data!$A$3:$AA$180,8,FALSE)</f>
        <v>27</v>
      </c>
      <c r="H321" s="50">
        <f>VLOOKUP(A321,Dec2023Data!$A$3:$AA$180,9,FALSE)</f>
        <v>0</v>
      </c>
      <c r="I321" s="50">
        <f>VLOOKUP(A321,Dec2023Data!$A$3:$AA$180,10,FALSE)</f>
        <v>27</v>
      </c>
      <c r="J321" s="50">
        <f>VLOOKUP($A$8,Dec2023Data!$A$3:$AA$180,9,FALSE)</f>
        <v>0</v>
      </c>
      <c r="K321" s="50">
        <f>VLOOKUP(A321,Dec2023Data!$A$3:$AA$180,11,FALSE)</f>
        <v>0</v>
      </c>
      <c r="L321" s="50">
        <f>VLOOKUP($A$8,Dec2023Data!$A$3:$AA$180,9,FALSE)</f>
        <v>0</v>
      </c>
      <c r="M321" s="50">
        <f>VLOOKUP(A321,Dec2023Data!$A$3:$AA$180,12,FALSE)</f>
        <v>0</v>
      </c>
      <c r="N321" s="50">
        <f>VLOOKUP(A321,Dec2023Data!$A$3:$AA$180,13,FALSE)</f>
        <v>0</v>
      </c>
      <c r="O321" s="50">
        <f>VLOOKUP($A$8,Dec2023Data!$A$3:$AA$180,9,FALSE)</f>
        <v>0</v>
      </c>
      <c r="P321" s="50">
        <f>VLOOKUP(A321,Dec2023Data!$A$3:$AA$180,14,FALSE)</f>
        <v>0</v>
      </c>
      <c r="Q321" s="50">
        <f>VLOOKUP($A$8,Dec2023Data!$A$3:$AA$180,9,FALSE)</f>
        <v>0</v>
      </c>
      <c r="R321" s="50">
        <f>VLOOKUP(A321,Dec2023Data!$A$3:$AA$180,15,FALSE)</f>
        <v>13.106</v>
      </c>
      <c r="S321" s="50">
        <f>VLOOKUP($A$8,Dec2023Data!$A$3:$AA$180,9,FALSE)</f>
        <v>0</v>
      </c>
      <c r="T321" s="50">
        <f>VLOOKUP(A321,Dec2023Data!$A$3:$AA$180,16,FALSE)</f>
        <v>0.191</v>
      </c>
      <c r="U321" s="50">
        <f>VLOOKUP($A$8,Dec2023Data!$A$3:$AA$180,9,FALSE)</f>
        <v>0</v>
      </c>
      <c r="V321" s="50">
        <f>VLOOKUP(A321,Dec2023Data!$A$3:$AA$180,18,FALSE)</f>
        <v>13.137</v>
      </c>
      <c r="W321" s="50">
        <f>VLOOKUP($A$8,Dec2023Data!$A$3:$AA$180,9,FALSE)</f>
        <v>0</v>
      </c>
      <c r="X321" s="50">
        <f>VLOOKUP(A321,Dec2023Data!$A$3:$AA$180,19,FALSE)</f>
        <v>0</v>
      </c>
      <c r="Y321" s="50">
        <f>VLOOKUP($A$8,Dec2023Data!$A$3:$AA$180,9,FALSE)</f>
        <v>0</v>
      </c>
      <c r="Z321" s="50">
        <f>VLOOKUP(A321,Dec2023Data!$A$3:$AA$180,20,FALSE)</f>
        <v>0</v>
      </c>
      <c r="AA321" s="50">
        <f>VLOOKUP($A$8,Dec2023Data!$A$3:$AA$180,9,FALSE)</f>
        <v>0</v>
      </c>
      <c r="AB321" s="50">
        <f>VLOOKUP(A321,Dec2023Data!$A$3:$AA$180,21,FALSE)</f>
        <v>0</v>
      </c>
      <c r="AC321" s="50">
        <f>VLOOKUP($A$8,Dec2023Data!$A$3:$AA$180,9,FALSE)</f>
        <v>0</v>
      </c>
      <c r="AD321" s="50">
        <f>VLOOKUP(A321,Dec2023Data!$A$3:$AA$180,22,FALSE)</f>
        <v>0</v>
      </c>
      <c r="AE321" s="50">
        <f>VLOOKUP($A$8,Dec2023Data!$A$3:$AA$180,9,FALSE)</f>
        <v>0</v>
      </c>
      <c r="AF321" s="50">
        <f>VLOOKUP(A321,Dec2023Data!$A$3:$AA$180,23,FALSE)</f>
        <v>53.433999999999997</v>
      </c>
      <c r="AG321" s="51"/>
      <c r="AH321" s="51">
        <f>+AF321-R321-V321</f>
        <v>27.190999999999995</v>
      </c>
      <c r="AI321" s="57">
        <f>+AH321/AF321</f>
        <v>0.50887075644720581</v>
      </c>
      <c r="AK321" s="51">
        <f>+N321+P321+R321</f>
        <v>13.106</v>
      </c>
    </row>
    <row r="322" spans="1:37" x14ac:dyDescent="0.25">
      <c r="B322" s="10"/>
      <c r="C322" s="7"/>
      <c r="D322" s="25"/>
      <c r="E322" s="25"/>
      <c r="F322" s="28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</row>
    <row r="323" spans="1:37" x14ac:dyDescent="0.25">
      <c r="A323" s="5" t="s">
        <v>547</v>
      </c>
      <c r="B323" s="10" t="s">
        <v>147</v>
      </c>
      <c r="C323" s="6" t="s">
        <v>548</v>
      </c>
      <c r="D323" s="25">
        <v>3400115294</v>
      </c>
      <c r="E323" s="25">
        <v>192137133</v>
      </c>
      <c r="F323" s="25">
        <f>D323-E323</f>
        <v>3207978161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</row>
    <row r="324" spans="1:37" x14ac:dyDescent="0.25">
      <c r="A324" s="5" t="s">
        <v>547</v>
      </c>
      <c r="B324" s="10" t="s">
        <v>247</v>
      </c>
      <c r="C324" s="6" t="s">
        <v>548</v>
      </c>
      <c r="D324" s="25">
        <v>72449840</v>
      </c>
      <c r="E324" s="25">
        <v>0</v>
      </c>
      <c r="F324" s="25">
        <f t="shared" ref="F324:F325" si="92">D324-E324</f>
        <v>72449840</v>
      </c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</row>
    <row r="325" spans="1:37" x14ac:dyDescent="0.25">
      <c r="A325" s="5" t="s">
        <v>547</v>
      </c>
      <c r="B325" s="10" t="s">
        <v>54</v>
      </c>
      <c r="C325" s="6" t="s">
        <v>548</v>
      </c>
      <c r="D325" s="25">
        <v>7204512</v>
      </c>
      <c r="E325" s="25">
        <v>0</v>
      </c>
      <c r="F325" s="25">
        <f t="shared" si="92"/>
        <v>7204512</v>
      </c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</row>
    <row r="326" spans="1:37" x14ac:dyDescent="0.25">
      <c r="A326" s="5" t="s">
        <v>547</v>
      </c>
      <c r="B326" s="10"/>
      <c r="C326" s="7" t="s">
        <v>549</v>
      </c>
      <c r="D326" s="26">
        <f t="shared" ref="D326:E326" si="93">SUM(D323:D325)</f>
        <v>3479769646</v>
      </c>
      <c r="E326" s="26">
        <f t="shared" si="93"/>
        <v>192137133</v>
      </c>
      <c r="F326" s="26">
        <f>SUM(F323:F325)</f>
        <v>3287632513</v>
      </c>
      <c r="G326" s="50">
        <f>VLOOKUP(A326,Dec2023Data!$A$3:$AA$180,8,FALSE)</f>
        <v>27</v>
      </c>
      <c r="H326" s="50">
        <f>VLOOKUP(A326,Dec2023Data!$A$3:$AA$180,9,FALSE)</f>
        <v>1.64</v>
      </c>
      <c r="I326" s="50">
        <f>VLOOKUP(A326,Dec2023Data!$A$3:$AA$180,10,FALSE)</f>
        <v>25.36</v>
      </c>
      <c r="J326" s="50">
        <f>VLOOKUP($A$8,Dec2023Data!$A$3:$AA$180,9,FALSE)</f>
        <v>0</v>
      </c>
      <c r="K326" s="50">
        <f>VLOOKUP(A326,Dec2023Data!$A$3:$AA$180,11,FALSE)</f>
        <v>0</v>
      </c>
      <c r="L326" s="50">
        <f>VLOOKUP($A$8,Dec2023Data!$A$3:$AA$180,9,FALSE)</f>
        <v>0</v>
      </c>
      <c r="M326" s="50">
        <f>VLOOKUP(A326,Dec2023Data!$A$3:$AA$180,12,FALSE)</f>
        <v>0</v>
      </c>
      <c r="N326" s="50">
        <f>VLOOKUP(A326,Dec2023Data!$A$3:$AA$180,13,FALSE)</f>
        <v>0</v>
      </c>
      <c r="O326" s="50">
        <f>VLOOKUP($A$8,Dec2023Data!$A$3:$AA$180,9,FALSE)</f>
        <v>0</v>
      </c>
      <c r="P326" s="50">
        <f>VLOOKUP(A326,Dec2023Data!$A$3:$AA$180,14,FALSE)</f>
        <v>0</v>
      </c>
      <c r="Q326" s="50">
        <f>VLOOKUP($A$8,Dec2023Data!$A$3:$AA$180,9,FALSE)</f>
        <v>0</v>
      </c>
      <c r="R326" s="50">
        <f>VLOOKUP(A326,Dec2023Data!$A$3:$AA$180,15,FALSE)</f>
        <v>11.513999999999999</v>
      </c>
      <c r="S326" s="50">
        <f>VLOOKUP($A$8,Dec2023Data!$A$3:$AA$180,9,FALSE)</f>
        <v>0</v>
      </c>
      <c r="T326" s="50">
        <f>VLOOKUP(A326,Dec2023Data!$A$3:$AA$180,16,FALSE)</f>
        <v>6.3E-2</v>
      </c>
      <c r="U326" s="50">
        <f>VLOOKUP($A$8,Dec2023Data!$A$3:$AA$180,9,FALSE)</f>
        <v>0</v>
      </c>
      <c r="V326" s="50">
        <f>VLOOKUP(A326,Dec2023Data!$A$3:$AA$180,18,FALSE)</f>
        <v>5.8230000000000004</v>
      </c>
      <c r="W326" s="50">
        <f>VLOOKUP($A$8,Dec2023Data!$A$3:$AA$180,9,FALSE)</f>
        <v>0</v>
      </c>
      <c r="X326" s="50">
        <f>VLOOKUP(A326,Dec2023Data!$A$3:$AA$180,19,FALSE)</f>
        <v>0</v>
      </c>
      <c r="Y326" s="50">
        <f>VLOOKUP($A$8,Dec2023Data!$A$3:$AA$180,9,FALSE)</f>
        <v>0</v>
      </c>
      <c r="Z326" s="50">
        <f>VLOOKUP(A326,Dec2023Data!$A$3:$AA$180,20,FALSE)</f>
        <v>0</v>
      </c>
      <c r="AA326" s="50">
        <f>VLOOKUP($A$8,Dec2023Data!$A$3:$AA$180,9,FALSE)</f>
        <v>0</v>
      </c>
      <c r="AB326" s="50">
        <f>VLOOKUP(A326,Dec2023Data!$A$3:$AA$180,21,FALSE)</f>
        <v>0</v>
      </c>
      <c r="AC326" s="50">
        <f>VLOOKUP($A$8,Dec2023Data!$A$3:$AA$180,9,FALSE)</f>
        <v>0</v>
      </c>
      <c r="AD326" s="50">
        <f>VLOOKUP(A326,Dec2023Data!$A$3:$AA$180,22,FALSE)</f>
        <v>0</v>
      </c>
      <c r="AE326" s="50">
        <f>VLOOKUP($A$8,Dec2023Data!$A$3:$AA$180,9,FALSE)</f>
        <v>0</v>
      </c>
      <c r="AF326" s="50">
        <f>VLOOKUP(A326,Dec2023Data!$A$3:$AA$180,23,FALSE)</f>
        <v>42.76</v>
      </c>
      <c r="AG326" s="51"/>
      <c r="AH326" s="51">
        <f>+AF326-R326-V326</f>
        <v>25.422999999999998</v>
      </c>
      <c r="AI326" s="57">
        <f>+AH326/AF326</f>
        <v>0.59455098222637981</v>
      </c>
      <c r="AK326" s="51">
        <f>+N326+P326+R326</f>
        <v>11.513999999999999</v>
      </c>
    </row>
    <row r="327" spans="1:37" x14ac:dyDescent="0.25">
      <c r="B327" s="10"/>
      <c r="C327" s="7"/>
      <c r="D327" s="30"/>
      <c r="E327" s="27"/>
      <c r="F327" s="28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</row>
    <row r="328" spans="1:37" x14ac:dyDescent="0.25">
      <c r="A328" s="17" t="s">
        <v>550</v>
      </c>
      <c r="B328" s="10" t="s">
        <v>147</v>
      </c>
      <c r="C328" s="6" t="s">
        <v>551</v>
      </c>
      <c r="D328" s="25">
        <v>583767522</v>
      </c>
      <c r="E328" s="25">
        <v>0</v>
      </c>
      <c r="F328" s="25">
        <f t="shared" ref="F328:F329" si="94">D328-E328</f>
        <v>583767522</v>
      </c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</row>
    <row r="329" spans="1:37" x14ac:dyDescent="0.25">
      <c r="A329" s="17" t="s">
        <v>550</v>
      </c>
      <c r="B329" s="10" t="s">
        <v>54</v>
      </c>
      <c r="C329" s="6" t="s">
        <v>551</v>
      </c>
      <c r="D329" s="25">
        <v>39885295</v>
      </c>
      <c r="E329" s="25">
        <v>0</v>
      </c>
      <c r="F329" s="25">
        <f t="shared" si="94"/>
        <v>39885295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</row>
    <row r="330" spans="1:37" x14ac:dyDescent="0.25">
      <c r="A330" s="17" t="s">
        <v>550</v>
      </c>
      <c r="B330" s="10"/>
      <c r="C330" s="7" t="s">
        <v>552</v>
      </c>
      <c r="D330" s="26">
        <f t="shared" ref="D330:E330" si="95">SUM(D328:D329)</f>
        <v>623652817</v>
      </c>
      <c r="E330" s="26">
        <f t="shared" si="95"/>
        <v>0</v>
      </c>
      <c r="F330" s="26">
        <f>SUM(F328:F329)</f>
        <v>623652817</v>
      </c>
      <c r="G330" s="50">
        <f>VLOOKUP(A330,Dec2023Data!$A$3:$AA$180,8,FALSE)</f>
        <v>20.548999999999999</v>
      </c>
      <c r="H330" s="50">
        <f>VLOOKUP(A330,Dec2023Data!$A$3:$AA$180,9,FALSE)</f>
        <v>0</v>
      </c>
      <c r="I330" s="50">
        <f>VLOOKUP(A330,Dec2023Data!$A$3:$AA$180,10,FALSE)</f>
        <v>17.523</v>
      </c>
      <c r="J330" s="50">
        <f>VLOOKUP($A$8,Dec2023Data!$A$3:$AA$180,9,FALSE)</f>
        <v>0</v>
      </c>
      <c r="K330" s="50">
        <f>VLOOKUP(A330,Dec2023Data!$A$3:$AA$180,11,FALSE)</f>
        <v>0.75</v>
      </c>
      <c r="L330" s="50">
        <f>VLOOKUP($A$8,Dec2023Data!$A$3:$AA$180,9,FALSE)</f>
        <v>0</v>
      </c>
      <c r="M330" s="50">
        <f>VLOOKUP(A330,Dec2023Data!$A$3:$AA$180,12,FALSE)</f>
        <v>2.2759999999999998</v>
      </c>
      <c r="N330" s="50">
        <f>VLOOKUP(A330,Dec2023Data!$A$3:$AA$180,13,FALSE)</f>
        <v>0</v>
      </c>
      <c r="O330" s="50">
        <f>VLOOKUP($A$8,Dec2023Data!$A$3:$AA$180,9,FALSE)</f>
        <v>0</v>
      </c>
      <c r="P330" s="50">
        <f>VLOOKUP(A330,Dec2023Data!$A$3:$AA$180,14,FALSE)</f>
        <v>0</v>
      </c>
      <c r="Q330" s="50">
        <f>VLOOKUP($A$8,Dec2023Data!$A$3:$AA$180,9,FALSE)</f>
        <v>0</v>
      </c>
      <c r="R330" s="50">
        <f>VLOOKUP(A330,Dec2023Data!$A$3:$AA$180,15,FALSE)</f>
        <v>5.4359999999999999</v>
      </c>
      <c r="S330" s="50">
        <f>VLOOKUP($A$8,Dec2023Data!$A$3:$AA$180,9,FALSE)</f>
        <v>0</v>
      </c>
      <c r="T330" s="50">
        <f>VLOOKUP(A330,Dec2023Data!$A$3:$AA$180,16,FALSE)</f>
        <v>4.2999999999999997E-2</v>
      </c>
      <c r="U330" s="50">
        <f>VLOOKUP($A$8,Dec2023Data!$A$3:$AA$180,9,FALSE)</f>
        <v>0</v>
      </c>
      <c r="V330" s="50">
        <f>VLOOKUP(A330,Dec2023Data!$A$3:$AA$180,18,FALSE)</f>
        <v>2.7050000000000001</v>
      </c>
      <c r="W330" s="50">
        <f>VLOOKUP($A$8,Dec2023Data!$A$3:$AA$180,9,FALSE)</f>
        <v>0</v>
      </c>
      <c r="X330" s="50">
        <f>VLOOKUP(A330,Dec2023Data!$A$3:$AA$180,19,FALSE)</f>
        <v>0</v>
      </c>
      <c r="Y330" s="50">
        <f>VLOOKUP($A$8,Dec2023Data!$A$3:$AA$180,9,FALSE)</f>
        <v>0</v>
      </c>
      <c r="Z330" s="50">
        <f>VLOOKUP(A330,Dec2023Data!$A$3:$AA$180,20,FALSE)</f>
        <v>0</v>
      </c>
      <c r="AA330" s="50">
        <f>VLOOKUP($A$8,Dec2023Data!$A$3:$AA$180,9,FALSE)</f>
        <v>0</v>
      </c>
      <c r="AB330" s="50">
        <f>VLOOKUP(A330,Dec2023Data!$A$3:$AA$180,21,FALSE)</f>
        <v>0</v>
      </c>
      <c r="AC330" s="50">
        <f>VLOOKUP($A$8,Dec2023Data!$A$3:$AA$180,9,FALSE)</f>
        <v>0</v>
      </c>
      <c r="AD330" s="50">
        <f>VLOOKUP(A330,Dec2023Data!$A$3:$AA$180,22,FALSE)</f>
        <v>0</v>
      </c>
      <c r="AE330" s="50">
        <f>VLOOKUP($A$8,Dec2023Data!$A$3:$AA$180,9,FALSE)</f>
        <v>0</v>
      </c>
      <c r="AF330" s="50">
        <f>VLOOKUP(A330,Dec2023Data!$A$3:$AA$180,23,FALSE)</f>
        <v>28.733000000000001</v>
      </c>
      <c r="AG330" s="51"/>
      <c r="AH330" s="51">
        <f>+AF330-R330-V330</f>
        <v>20.591999999999999</v>
      </c>
      <c r="AI330" s="57">
        <f>+AH330/AF330</f>
        <v>0.71666724671979942</v>
      </c>
      <c r="AK330" s="51">
        <f>+N330+P330+R330</f>
        <v>5.4359999999999999</v>
      </c>
    </row>
    <row r="331" spans="1:37" x14ac:dyDescent="0.25">
      <c r="B331" s="10"/>
      <c r="C331" s="7"/>
      <c r="D331" s="25"/>
      <c r="E331" s="25"/>
      <c r="F331" s="28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</row>
    <row r="332" spans="1:37" x14ac:dyDescent="0.25">
      <c r="A332" s="5" t="s">
        <v>553</v>
      </c>
      <c r="B332" s="10" t="s">
        <v>151</v>
      </c>
      <c r="C332" s="6" t="s">
        <v>554</v>
      </c>
      <c r="D332" s="25">
        <v>166554555</v>
      </c>
      <c r="E332" s="29">
        <v>1428278</v>
      </c>
      <c r="F332" s="29">
        <f>D332-E332</f>
        <v>165126277</v>
      </c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</row>
    <row r="333" spans="1:37" x14ac:dyDescent="0.25">
      <c r="A333" s="5" t="s">
        <v>553</v>
      </c>
      <c r="B333" s="10"/>
      <c r="C333" s="7" t="s">
        <v>555</v>
      </c>
      <c r="D333" s="26">
        <f t="shared" ref="D333:F333" si="96">SUM(D332)</f>
        <v>166554555</v>
      </c>
      <c r="E333" s="26">
        <f t="shared" si="96"/>
        <v>1428278</v>
      </c>
      <c r="F333" s="26">
        <f t="shared" si="96"/>
        <v>165126277</v>
      </c>
      <c r="G333" s="50">
        <f>VLOOKUP(A333,Dec2023Data!$A$3:$AA$180,8,FALSE)</f>
        <v>27</v>
      </c>
      <c r="H333" s="50">
        <f>VLOOKUP(A333,Dec2023Data!$A$3:$AA$180,9,FALSE)</f>
        <v>11.573</v>
      </c>
      <c r="I333" s="50">
        <f>VLOOKUP(A333,Dec2023Data!$A$3:$AA$180,10,FALSE)</f>
        <v>15.427</v>
      </c>
      <c r="J333" s="50">
        <f>VLOOKUP($A$8,Dec2023Data!$A$3:$AA$180,9,FALSE)</f>
        <v>0</v>
      </c>
      <c r="K333" s="50">
        <f>VLOOKUP(A333,Dec2023Data!$A$3:$AA$180,11,FALSE)</f>
        <v>0</v>
      </c>
      <c r="L333" s="50">
        <f>VLOOKUP($A$8,Dec2023Data!$A$3:$AA$180,9,FALSE)</f>
        <v>0</v>
      </c>
      <c r="M333" s="50">
        <f>VLOOKUP(A333,Dec2023Data!$A$3:$AA$180,12,FALSE)</f>
        <v>0</v>
      </c>
      <c r="N333" s="50">
        <f>VLOOKUP(A333,Dec2023Data!$A$3:$AA$180,13,FALSE)</f>
        <v>0</v>
      </c>
      <c r="O333" s="50">
        <f>VLOOKUP($A$8,Dec2023Data!$A$3:$AA$180,9,FALSE)</f>
        <v>0</v>
      </c>
      <c r="P333" s="50">
        <f>VLOOKUP(A333,Dec2023Data!$A$3:$AA$180,14,FALSE)</f>
        <v>0</v>
      </c>
      <c r="Q333" s="50">
        <f>VLOOKUP($A$8,Dec2023Data!$A$3:$AA$180,9,FALSE)</f>
        <v>0</v>
      </c>
      <c r="R333" s="50">
        <f>VLOOKUP(A333,Dec2023Data!$A$3:$AA$180,15,FALSE)</f>
        <v>0</v>
      </c>
      <c r="S333" s="50">
        <f>VLOOKUP($A$8,Dec2023Data!$A$3:$AA$180,9,FALSE)</f>
        <v>0</v>
      </c>
      <c r="T333" s="50">
        <f>VLOOKUP(A333,Dec2023Data!$A$3:$AA$180,16,FALSE)</f>
        <v>0</v>
      </c>
      <c r="U333" s="50">
        <f>VLOOKUP($A$8,Dec2023Data!$A$3:$AA$180,9,FALSE)</f>
        <v>0</v>
      </c>
      <c r="V333" s="50">
        <f>VLOOKUP(A333,Dec2023Data!$A$3:$AA$180,18,FALSE)</f>
        <v>3.4420000000000002</v>
      </c>
      <c r="W333" s="50">
        <f>VLOOKUP($A$8,Dec2023Data!$A$3:$AA$180,9,FALSE)</f>
        <v>0</v>
      </c>
      <c r="X333" s="50">
        <f>VLOOKUP(A333,Dec2023Data!$A$3:$AA$180,19,FALSE)</f>
        <v>0</v>
      </c>
      <c r="Y333" s="50">
        <f>VLOOKUP($A$8,Dec2023Data!$A$3:$AA$180,9,FALSE)</f>
        <v>0</v>
      </c>
      <c r="Z333" s="50">
        <f>VLOOKUP(A333,Dec2023Data!$A$3:$AA$180,20,FALSE)</f>
        <v>0</v>
      </c>
      <c r="AA333" s="50">
        <f>VLOOKUP($A$8,Dec2023Data!$A$3:$AA$180,9,FALSE)</f>
        <v>0</v>
      </c>
      <c r="AB333" s="50">
        <f>VLOOKUP(A333,Dec2023Data!$A$3:$AA$180,21,FALSE)</f>
        <v>0</v>
      </c>
      <c r="AC333" s="50">
        <f>VLOOKUP($A$8,Dec2023Data!$A$3:$AA$180,9,FALSE)</f>
        <v>0</v>
      </c>
      <c r="AD333" s="50">
        <f>VLOOKUP(A333,Dec2023Data!$A$3:$AA$180,22,FALSE)</f>
        <v>0</v>
      </c>
      <c r="AE333" s="50">
        <f>VLOOKUP($A$8,Dec2023Data!$A$3:$AA$180,9,FALSE)</f>
        <v>0</v>
      </c>
      <c r="AF333" s="50">
        <f>VLOOKUP(A333,Dec2023Data!$A$3:$AA$180,23,FALSE)</f>
        <v>18.869</v>
      </c>
      <c r="AG333" s="51"/>
      <c r="AH333" s="51">
        <f>+AF333-R333-V333</f>
        <v>15.427</v>
      </c>
      <c r="AI333" s="57">
        <f>+AH333/AF333</f>
        <v>0.81758439768933167</v>
      </c>
      <c r="AK333" s="51">
        <f>+N333+P333+R333</f>
        <v>0</v>
      </c>
    </row>
    <row r="334" spans="1:37" x14ac:dyDescent="0.25">
      <c r="B334" s="10"/>
      <c r="C334" s="7"/>
      <c r="D334" s="25"/>
      <c r="E334" s="25"/>
      <c r="F334" s="28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</row>
    <row r="335" spans="1:37" x14ac:dyDescent="0.25">
      <c r="A335" s="5" t="s">
        <v>556</v>
      </c>
      <c r="B335" s="10" t="s">
        <v>151</v>
      </c>
      <c r="C335" s="6" t="s">
        <v>557</v>
      </c>
      <c r="D335" s="25">
        <v>170503569</v>
      </c>
      <c r="E335" s="25">
        <v>0</v>
      </c>
      <c r="F335" s="25">
        <f>D335-E335</f>
        <v>170503569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</row>
    <row r="336" spans="1:37" x14ac:dyDescent="0.25">
      <c r="A336" s="5" t="s">
        <v>556</v>
      </c>
      <c r="B336" s="10"/>
      <c r="C336" s="7" t="s">
        <v>558</v>
      </c>
      <c r="D336" s="26">
        <f t="shared" ref="D336:F336" si="97">SUM(D335)</f>
        <v>170503569</v>
      </c>
      <c r="E336" s="26">
        <f t="shared" si="97"/>
        <v>0</v>
      </c>
      <c r="F336" s="26">
        <f t="shared" si="97"/>
        <v>170503569</v>
      </c>
      <c r="G336" s="50">
        <f>VLOOKUP(A336,Dec2023Data!$A$3:$AA$180,8,FALSE)</f>
        <v>4.1689999999999996</v>
      </c>
      <c r="H336" s="50">
        <f>VLOOKUP(A336,Dec2023Data!$A$3:$AA$180,9,FALSE)</f>
        <v>0</v>
      </c>
      <c r="I336" s="50">
        <f>VLOOKUP(A336,Dec2023Data!$A$3:$AA$180,10,FALSE)</f>
        <v>4.1689999999999996</v>
      </c>
      <c r="J336" s="50">
        <f>VLOOKUP($A$8,Dec2023Data!$A$3:$AA$180,9,FALSE)</f>
        <v>0</v>
      </c>
      <c r="K336" s="50">
        <f>VLOOKUP(A336,Dec2023Data!$A$3:$AA$180,11,FALSE)</f>
        <v>0</v>
      </c>
      <c r="L336" s="50">
        <f>VLOOKUP($A$8,Dec2023Data!$A$3:$AA$180,9,FALSE)</f>
        <v>0</v>
      </c>
      <c r="M336" s="50">
        <f>VLOOKUP(A336,Dec2023Data!$A$3:$AA$180,12,FALSE)</f>
        <v>0</v>
      </c>
      <c r="N336" s="50">
        <f>VLOOKUP(A336,Dec2023Data!$A$3:$AA$180,13,FALSE)</f>
        <v>0.46200000000000002</v>
      </c>
      <c r="O336" s="50">
        <f>VLOOKUP($A$8,Dec2023Data!$A$3:$AA$180,9,FALSE)</f>
        <v>0</v>
      </c>
      <c r="P336" s="50">
        <f>VLOOKUP(A336,Dec2023Data!$A$3:$AA$180,14,FALSE)</f>
        <v>0</v>
      </c>
      <c r="Q336" s="50">
        <f>VLOOKUP($A$8,Dec2023Data!$A$3:$AA$180,9,FALSE)</f>
        <v>0</v>
      </c>
      <c r="R336" s="50">
        <f>VLOOKUP(A336,Dec2023Data!$A$3:$AA$180,15,FALSE)</f>
        <v>2.0529999999999999</v>
      </c>
      <c r="S336" s="50">
        <f>VLOOKUP($A$8,Dec2023Data!$A$3:$AA$180,9,FALSE)</f>
        <v>0</v>
      </c>
      <c r="T336" s="50">
        <f>VLOOKUP(A336,Dec2023Data!$A$3:$AA$180,16,FALSE)</f>
        <v>1E-3</v>
      </c>
      <c r="U336" s="50">
        <f>VLOOKUP($A$8,Dec2023Data!$A$3:$AA$180,9,FALSE)</f>
        <v>0</v>
      </c>
      <c r="V336" s="50">
        <f>VLOOKUP(A336,Dec2023Data!$A$3:$AA$180,18,FALSE)</f>
        <v>5.5129999999999999</v>
      </c>
      <c r="W336" s="50">
        <f>VLOOKUP($A$8,Dec2023Data!$A$3:$AA$180,9,FALSE)</f>
        <v>0</v>
      </c>
      <c r="X336" s="50">
        <f>VLOOKUP(A336,Dec2023Data!$A$3:$AA$180,19,FALSE)</f>
        <v>0.82099999999999995</v>
      </c>
      <c r="Y336" s="50">
        <f>VLOOKUP($A$8,Dec2023Data!$A$3:$AA$180,9,FALSE)</f>
        <v>0</v>
      </c>
      <c r="Z336" s="50">
        <f>VLOOKUP(A336,Dec2023Data!$A$3:$AA$180,20,FALSE)</f>
        <v>0</v>
      </c>
      <c r="AA336" s="50">
        <f>VLOOKUP($A$8,Dec2023Data!$A$3:$AA$180,9,FALSE)</f>
        <v>0</v>
      </c>
      <c r="AB336" s="50">
        <f>VLOOKUP(A336,Dec2023Data!$A$3:$AA$180,21,FALSE)</f>
        <v>0</v>
      </c>
      <c r="AC336" s="50">
        <f>VLOOKUP($A$8,Dec2023Data!$A$3:$AA$180,9,FALSE)</f>
        <v>0</v>
      </c>
      <c r="AD336" s="50">
        <f>VLOOKUP(A336,Dec2023Data!$A$3:$AA$180,22,FALSE)</f>
        <v>0</v>
      </c>
      <c r="AE336" s="50">
        <f>VLOOKUP($A$8,Dec2023Data!$A$3:$AA$180,9,FALSE)</f>
        <v>0</v>
      </c>
      <c r="AF336" s="50">
        <f>VLOOKUP(A336,Dec2023Data!$A$3:$AA$180,23,FALSE)</f>
        <v>13.019</v>
      </c>
      <c r="AG336" s="51"/>
      <c r="AH336" s="51">
        <f>+AF336-R336-V336</f>
        <v>5.4530000000000012</v>
      </c>
      <c r="AI336" s="57">
        <f>+AH336/AF336</f>
        <v>0.41884937399185812</v>
      </c>
      <c r="AK336" s="51">
        <f>+N336+P336+R336</f>
        <v>2.5150000000000001</v>
      </c>
    </row>
    <row r="337" spans="1:37" x14ac:dyDescent="0.25">
      <c r="B337" s="10"/>
      <c r="C337" s="7"/>
      <c r="D337" s="25"/>
      <c r="E337" s="25"/>
      <c r="F337" s="28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</row>
    <row r="338" spans="1:37" x14ac:dyDescent="0.25">
      <c r="A338" s="5" t="s">
        <v>559</v>
      </c>
      <c r="B338" s="10" t="s">
        <v>151</v>
      </c>
      <c r="C338" s="6" t="s">
        <v>560</v>
      </c>
      <c r="D338" s="25">
        <v>55902757</v>
      </c>
      <c r="E338" s="29">
        <v>176529</v>
      </c>
      <c r="F338" s="29">
        <f>D338-E338</f>
        <v>55726228</v>
      </c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</row>
    <row r="339" spans="1:37" x14ac:dyDescent="0.25">
      <c r="A339" s="5" t="s">
        <v>559</v>
      </c>
      <c r="B339" s="10"/>
      <c r="C339" s="7" t="s">
        <v>561</v>
      </c>
      <c r="D339" s="26">
        <f t="shared" ref="D339:F339" si="98">SUM(D338)</f>
        <v>55902757</v>
      </c>
      <c r="E339" s="26">
        <f t="shared" si="98"/>
        <v>176529</v>
      </c>
      <c r="F339" s="26">
        <f t="shared" si="98"/>
        <v>55726228</v>
      </c>
      <c r="G339" s="50">
        <f>VLOOKUP(A339,Dec2023Data!$A$3:$AA$180,8,FALSE)</f>
        <v>27</v>
      </c>
      <c r="H339" s="50">
        <f>VLOOKUP(A339,Dec2023Data!$A$3:$AA$180,9,FALSE)</f>
        <v>1.3420000000000001</v>
      </c>
      <c r="I339" s="50">
        <f>VLOOKUP(A339,Dec2023Data!$A$3:$AA$180,10,FALSE)</f>
        <v>25.658000000000001</v>
      </c>
      <c r="J339" s="50">
        <f>VLOOKUP($A$8,Dec2023Data!$A$3:$AA$180,9,FALSE)</f>
        <v>0</v>
      </c>
      <c r="K339" s="50">
        <f>VLOOKUP(A339,Dec2023Data!$A$3:$AA$180,11,FALSE)</f>
        <v>0</v>
      </c>
      <c r="L339" s="50">
        <f>VLOOKUP($A$8,Dec2023Data!$A$3:$AA$180,9,FALSE)</f>
        <v>0</v>
      </c>
      <c r="M339" s="50">
        <f>VLOOKUP(A339,Dec2023Data!$A$3:$AA$180,12,FALSE)</f>
        <v>0</v>
      </c>
      <c r="N339" s="50">
        <f>VLOOKUP(A339,Dec2023Data!$A$3:$AA$180,13,FALSE)</f>
        <v>0</v>
      </c>
      <c r="O339" s="50">
        <f>VLOOKUP($A$8,Dec2023Data!$A$3:$AA$180,9,FALSE)</f>
        <v>0</v>
      </c>
      <c r="P339" s="50">
        <f>VLOOKUP(A339,Dec2023Data!$A$3:$AA$180,14,FALSE)</f>
        <v>0</v>
      </c>
      <c r="Q339" s="50">
        <f>VLOOKUP($A$8,Dec2023Data!$A$3:$AA$180,9,FALSE)</f>
        <v>0</v>
      </c>
      <c r="R339" s="50">
        <f>VLOOKUP(A339,Dec2023Data!$A$3:$AA$180,15,FALSE)</f>
        <v>0</v>
      </c>
      <c r="S339" s="50">
        <f>VLOOKUP($A$8,Dec2023Data!$A$3:$AA$180,9,FALSE)</f>
        <v>0</v>
      </c>
      <c r="T339" s="50">
        <f>VLOOKUP(A339,Dec2023Data!$A$3:$AA$180,16,FALSE)</f>
        <v>0</v>
      </c>
      <c r="U339" s="50">
        <f>VLOOKUP($A$8,Dec2023Data!$A$3:$AA$180,9,FALSE)</f>
        <v>0</v>
      </c>
      <c r="V339" s="50">
        <f>VLOOKUP(A339,Dec2023Data!$A$3:$AA$180,18,FALSE)</f>
        <v>4.5</v>
      </c>
      <c r="W339" s="50">
        <f>VLOOKUP($A$8,Dec2023Data!$A$3:$AA$180,9,FALSE)</f>
        <v>0</v>
      </c>
      <c r="X339" s="50">
        <f>VLOOKUP(A339,Dec2023Data!$A$3:$AA$180,19,FALSE)</f>
        <v>0</v>
      </c>
      <c r="Y339" s="50">
        <f>VLOOKUP($A$8,Dec2023Data!$A$3:$AA$180,9,FALSE)</f>
        <v>0</v>
      </c>
      <c r="Z339" s="50">
        <f>VLOOKUP(A339,Dec2023Data!$A$3:$AA$180,20,FALSE)</f>
        <v>0</v>
      </c>
      <c r="AA339" s="50">
        <f>VLOOKUP($A$8,Dec2023Data!$A$3:$AA$180,9,FALSE)</f>
        <v>0</v>
      </c>
      <c r="AB339" s="50">
        <f>VLOOKUP(A339,Dec2023Data!$A$3:$AA$180,21,FALSE)</f>
        <v>0</v>
      </c>
      <c r="AC339" s="50">
        <f>VLOOKUP($A$8,Dec2023Data!$A$3:$AA$180,9,FALSE)</f>
        <v>0</v>
      </c>
      <c r="AD339" s="50">
        <f>VLOOKUP(A339,Dec2023Data!$A$3:$AA$180,22,FALSE)</f>
        <v>0</v>
      </c>
      <c r="AE339" s="50">
        <f>VLOOKUP($A$8,Dec2023Data!$A$3:$AA$180,9,FALSE)</f>
        <v>0</v>
      </c>
      <c r="AF339" s="50">
        <f>VLOOKUP(A339,Dec2023Data!$A$3:$AA$180,23,FALSE)</f>
        <v>30.158000000000001</v>
      </c>
      <c r="AG339" s="51"/>
      <c r="AH339" s="51">
        <f>+AF339-R339-V339</f>
        <v>25.658000000000001</v>
      </c>
      <c r="AI339" s="57">
        <f>+AH339/AF339</f>
        <v>0.85078586113137478</v>
      </c>
      <c r="AK339" s="51">
        <f>+N339+P339+R339</f>
        <v>0</v>
      </c>
    </row>
    <row r="340" spans="1:37" x14ac:dyDescent="0.25">
      <c r="B340" s="10"/>
      <c r="C340" s="7"/>
      <c r="D340" s="25"/>
      <c r="E340" s="25"/>
      <c r="F340" s="28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</row>
    <row r="341" spans="1:37" x14ac:dyDescent="0.25">
      <c r="A341" s="5" t="s">
        <v>562</v>
      </c>
      <c r="B341" s="10" t="s">
        <v>151</v>
      </c>
      <c r="C341" s="6" t="s">
        <v>563</v>
      </c>
      <c r="D341" s="25">
        <v>62477957</v>
      </c>
      <c r="E341" s="25">
        <v>0</v>
      </c>
      <c r="F341" s="25">
        <f>D341-E341</f>
        <v>62477957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</row>
    <row r="342" spans="1:37" x14ac:dyDescent="0.25">
      <c r="A342" s="5" t="s">
        <v>562</v>
      </c>
      <c r="B342" s="10"/>
      <c r="C342" s="7" t="s">
        <v>564</v>
      </c>
      <c r="D342" s="26">
        <f t="shared" ref="D342:F342" si="99">SUM(D341)</f>
        <v>62477957</v>
      </c>
      <c r="E342" s="26">
        <f t="shared" si="99"/>
        <v>0</v>
      </c>
      <c r="F342" s="26">
        <f t="shared" si="99"/>
        <v>62477957</v>
      </c>
      <c r="G342" s="50">
        <f>VLOOKUP(A342,Dec2023Data!$A$3:$AA$180,8,FALSE)</f>
        <v>23.288</v>
      </c>
      <c r="H342" s="50">
        <f>VLOOKUP(A342,Dec2023Data!$A$3:$AA$180,9,FALSE)</f>
        <v>11.768000000000001</v>
      </c>
      <c r="I342" s="50">
        <f>VLOOKUP(A342,Dec2023Data!$A$3:$AA$180,10,FALSE)</f>
        <v>11.52</v>
      </c>
      <c r="J342" s="50">
        <f>VLOOKUP($A$8,Dec2023Data!$A$3:$AA$180,9,FALSE)</f>
        <v>0</v>
      </c>
      <c r="K342" s="50">
        <f>VLOOKUP(A342,Dec2023Data!$A$3:$AA$180,11,FALSE)</f>
        <v>0</v>
      </c>
      <c r="L342" s="50">
        <f>VLOOKUP($A$8,Dec2023Data!$A$3:$AA$180,9,FALSE)</f>
        <v>0</v>
      </c>
      <c r="M342" s="50">
        <f>VLOOKUP(A342,Dec2023Data!$A$3:$AA$180,12,FALSE)</f>
        <v>0</v>
      </c>
      <c r="N342" s="50">
        <f>VLOOKUP(A342,Dec2023Data!$A$3:$AA$180,13,FALSE)</f>
        <v>0.47399999999999998</v>
      </c>
      <c r="O342" s="50">
        <f>VLOOKUP($A$8,Dec2023Data!$A$3:$AA$180,9,FALSE)</f>
        <v>0</v>
      </c>
      <c r="P342" s="50">
        <f>VLOOKUP(A342,Dec2023Data!$A$3:$AA$180,14,FALSE)</f>
        <v>0</v>
      </c>
      <c r="Q342" s="50">
        <f>VLOOKUP($A$8,Dec2023Data!$A$3:$AA$180,9,FALSE)</f>
        <v>0</v>
      </c>
      <c r="R342" s="50">
        <f>VLOOKUP(A342,Dec2023Data!$A$3:$AA$180,15,FALSE)</f>
        <v>0</v>
      </c>
      <c r="S342" s="50">
        <f>VLOOKUP($A$8,Dec2023Data!$A$3:$AA$180,9,FALSE)</f>
        <v>0</v>
      </c>
      <c r="T342" s="50">
        <f>VLOOKUP(A342,Dec2023Data!$A$3:$AA$180,16,FALSE)</f>
        <v>0</v>
      </c>
      <c r="U342" s="50">
        <f>VLOOKUP($A$8,Dec2023Data!$A$3:$AA$180,9,FALSE)</f>
        <v>0</v>
      </c>
      <c r="V342" s="50">
        <f>VLOOKUP(A342,Dec2023Data!$A$3:$AA$180,18,FALSE)</f>
        <v>0</v>
      </c>
      <c r="W342" s="50">
        <f>VLOOKUP($A$8,Dec2023Data!$A$3:$AA$180,9,FALSE)</f>
        <v>0</v>
      </c>
      <c r="X342" s="50">
        <f>VLOOKUP(A342,Dec2023Data!$A$3:$AA$180,19,FALSE)</f>
        <v>0</v>
      </c>
      <c r="Y342" s="50">
        <f>VLOOKUP($A$8,Dec2023Data!$A$3:$AA$180,9,FALSE)</f>
        <v>0</v>
      </c>
      <c r="Z342" s="50">
        <f>VLOOKUP(A342,Dec2023Data!$A$3:$AA$180,20,FALSE)</f>
        <v>0</v>
      </c>
      <c r="AA342" s="50">
        <f>VLOOKUP($A$8,Dec2023Data!$A$3:$AA$180,9,FALSE)</f>
        <v>0</v>
      </c>
      <c r="AB342" s="50">
        <f>VLOOKUP(A342,Dec2023Data!$A$3:$AA$180,21,FALSE)</f>
        <v>0</v>
      </c>
      <c r="AC342" s="50">
        <f>VLOOKUP($A$8,Dec2023Data!$A$3:$AA$180,9,FALSE)</f>
        <v>0</v>
      </c>
      <c r="AD342" s="50">
        <f>VLOOKUP(A342,Dec2023Data!$A$3:$AA$180,22,FALSE)</f>
        <v>0</v>
      </c>
      <c r="AE342" s="50">
        <f>VLOOKUP($A$8,Dec2023Data!$A$3:$AA$180,9,FALSE)</f>
        <v>0</v>
      </c>
      <c r="AF342" s="50">
        <f>VLOOKUP(A342,Dec2023Data!$A$3:$AA$180,23,FALSE)</f>
        <v>11.994</v>
      </c>
      <c r="AG342" s="51"/>
      <c r="AH342" s="51">
        <f>+AF342-R342-V342</f>
        <v>11.994</v>
      </c>
      <c r="AI342" s="57">
        <f>+AH342/AF342</f>
        <v>1</v>
      </c>
      <c r="AK342" s="51">
        <f>+N342+P342+R342</f>
        <v>0.47399999999999998</v>
      </c>
    </row>
    <row r="343" spans="1:37" x14ac:dyDescent="0.25">
      <c r="B343" s="10"/>
      <c r="C343" s="7"/>
      <c r="D343" s="30"/>
      <c r="E343" s="27"/>
      <c r="F343" s="28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</row>
    <row r="344" spans="1:37" x14ac:dyDescent="0.25">
      <c r="A344" s="5" t="s">
        <v>565</v>
      </c>
      <c r="B344" s="10" t="s">
        <v>151</v>
      </c>
      <c r="C344" s="6" t="s">
        <v>566</v>
      </c>
      <c r="D344" s="25">
        <v>19599894</v>
      </c>
      <c r="E344" s="25">
        <v>0</v>
      </c>
      <c r="F344" s="25">
        <f>D344-E344</f>
        <v>19599894</v>
      </c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</row>
    <row r="345" spans="1:37" x14ac:dyDescent="0.25">
      <c r="A345" s="5" t="s">
        <v>565</v>
      </c>
      <c r="B345" s="10"/>
      <c r="C345" s="7" t="s">
        <v>567</v>
      </c>
      <c r="D345" s="26">
        <f t="shared" ref="D345:E345" si="100">SUM(D344)</f>
        <v>19599894</v>
      </c>
      <c r="E345" s="26">
        <f t="shared" si="100"/>
        <v>0</v>
      </c>
      <c r="F345" s="26">
        <f>SUM(F344)</f>
        <v>19599894</v>
      </c>
      <c r="G345" s="50">
        <f>VLOOKUP(A345,Dec2023Data!$A$3:$AA$180,8,FALSE)</f>
        <v>27</v>
      </c>
      <c r="H345" s="50">
        <f>VLOOKUP(A345,Dec2023Data!$A$3:$AA$180,9,FALSE)</f>
        <v>4.3840000000000003</v>
      </c>
      <c r="I345" s="50">
        <f>VLOOKUP(A345,Dec2023Data!$A$3:$AA$180,10,FALSE)</f>
        <v>22.616</v>
      </c>
      <c r="J345" s="50">
        <f>VLOOKUP($A$8,Dec2023Data!$A$3:$AA$180,9,FALSE)</f>
        <v>0</v>
      </c>
      <c r="K345" s="50">
        <f>VLOOKUP(A345,Dec2023Data!$A$3:$AA$180,11,FALSE)</f>
        <v>0</v>
      </c>
      <c r="L345" s="50">
        <f>VLOOKUP($A$8,Dec2023Data!$A$3:$AA$180,9,FALSE)</f>
        <v>0</v>
      </c>
      <c r="M345" s="50">
        <f>VLOOKUP(A345,Dec2023Data!$A$3:$AA$180,12,FALSE)</f>
        <v>0</v>
      </c>
      <c r="N345" s="50">
        <f>VLOOKUP(A345,Dec2023Data!$A$3:$AA$180,13,FALSE)</f>
        <v>0</v>
      </c>
      <c r="O345" s="50">
        <f>VLOOKUP($A$8,Dec2023Data!$A$3:$AA$180,9,FALSE)</f>
        <v>0</v>
      </c>
      <c r="P345" s="50">
        <f>VLOOKUP(A345,Dec2023Data!$A$3:$AA$180,14,FALSE)</f>
        <v>0</v>
      </c>
      <c r="Q345" s="50">
        <f>VLOOKUP($A$8,Dec2023Data!$A$3:$AA$180,9,FALSE)</f>
        <v>0</v>
      </c>
      <c r="R345" s="50">
        <f>VLOOKUP(A345,Dec2023Data!$A$3:$AA$180,15,FALSE)</f>
        <v>6.64</v>
      </c>
      <c r="S345" s="50">
        <f>VLOOKUP($A$8,Dec2023Data!$A$3:$AA$180,9,FALSE)</f>
        <v>0</v>
      </c>
      <c r="T345" s="50">
        <f>VLOOKUP(A345,Dec2023Data!$A$3:$AA$180,16,FALSE)</f>
        <v>0</v>
      </c>
      <c r="U345" s="50">
        <f>VLOOKUP($A$8,Dec2023Data!$A$3:$AA$180,9,FALSE)</f>
        <v>0</v>
      </c>
      <c r="V345" s="50">
        <f>VLOOKUP(A345,Dec2023Data!$A$3:$AA$180,18,FALSE)</f>
        <v>0</v>
      </c>
      <c r="W345" s="50">
        <f>VLOOKUP($A$8,Dec2023Data!$A$3:$AA$180,9,FALSE)</f>
        <v>0</v>
      </c>
      <c r="X345" s="50">
        <f>VLOOKUP(A345,Dec2023Data!$A$3:$AA$180,19,FALSE)</f>
        <v>0</v>
      </c>
      <c r="Y345" s="50">
        <f>VLOOKUP($A$8,Dec2023Data!$A$3:$AA$180,9,FALSE)</f>
        <v>0</v>
      </c>
      <c r="Z345" s="50">
        <f>VLOOKUP(A345,Dec2023Data!$A$3:$AA$180,20,FALSE)</f>
        <v>0</v>
      </c>
      <c r="AA345" s="50">
        <f>VLOOKUP($A$8,Dec2023Data!$A$3:$AA$180,9,FALSE)</f>
        <v>0</v>
      </c>
      <c r="AB345" s="50">
        <f>VLOOKUP(A345,Dec2023Data!$A$3:$AA$180,21,FALSE)</f>
        <v>0</v>
      </c>
      <c r="AC345" s="50">
        <f>VLOOKUP($A$8,Dec2023Data!$A$3:$AA$180,9,FALSE)</f>
        <v>0</v>
      </c>
      <c r="AD345" s="50">
        <f>VLOOKUP(A345,Dec2023Data!$A$3:$AA$180,22,FALSE)</f>
        <v>0</v>
      </c>
      <c r="AE345" s="50">
        <f>VLOOKUP($A$8,Dec2023Data!$A$3:$AA$180,9,FALSE)</f>
        <v>0</v>
      </c>
      <c r="AF345" s="50">
        <f>VLOOKUP(A345,Dec2023Data!$A$3:$AA$180,23,FALSE)</f>
        <v>29.256</v>
      </c>
      <c r="AG345" s="51"/>
      <c r="AH345" s="51">
        <f>+AF345-R345-V345</f>
        <v>22.616</v>
      </c>
      <c r="AI345" s="57">
        <f>+AH345/AF345</f>
        <v>0.7730380092972382</v>
      </c>
      <c r="AK345" s="51">
        <f>+N345+P345+R345</f>
        <v>6.64</v>
      </c>
    </row>
    <row r="346" spans="1:37" x14ac:dyDescent="0.25">
      <c r="B346" s="10"/>
      <c r="C346" s="7"/>
      <c r="D346" s="30"/>
      <c r="E346" s="27"/>
      <c r="F346" s="28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</row>
    <row r="347" spans="1:37" x14ac:dyDescent="0.25">
      <c r="A347" s="5" t="s">
        <v>568</v>
      </c>
      <c r="B347" s="10" t="s">
        <v>151</v>
      </c>
      <c r="C347" s="6" t="s">
        <v>569</v>
      </c>
      <c r="D347" s="25">
        <v>24722948</v>
      </c>
      <c r="E347" s="25">
        <v>0</v>
      </c>
      <c r="F347" s="25">
        <f>D347-E347</f>
        <v>24722948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</row>
    <row r="348" spans="1:37" x14ac:dyDescent="0.25">
      <c r="A348" s="5" t="s">
        <v>568</v>
      </c>
      <c r="B348" s="10"/>
      <c r="C348" s="7" t="s">
        <v>570</v>
      </c>
      <c r="D348" s="26">
        <f t="shared" ref="D348:F348" si="101">SUM(D347)</f>
        <v>24722948</v>
      </c>
      <c r="E348" s="26">
        <f t="shared" si="101"/>
        <v>0</v>
      </c>
      <c r="F348" s="26">
        <f t="shared" si="101"/>
        <v>24722948</v>
      </c>
      <c r="G348" s="50">
        <f>VLOOKUP(A348,Dec2023Data!$A$3:$AA$180,8,FALSE)</f>
        <v>27</v>
      </c>
      <c r="H348" s="50">
        <f>VLOOKUP(A348,Dec2023Data!$A$3:$AA$180,9,FALSE)</f>
        <v>13.021000000000001</v>
      </c>
      <c r="I348" s="50">
        <f>VLOOKUP(A348,Dec2023Data!$A$3:$AA$180,10,FALSE)</f>
        <v>13.978999999999999</v>
      </c>
      <c r="J348" s="50">
        <f>VLOOKUP($A$8,Dec2023Data!$A$3:$AA$180,9,FALSE)</f>
        <v>0</v>
      </c>
      <c r="K348" s="50">
        <f>VLOOKUP(A348,Dec2023Data!$A$3:$AA$180,11,FALSE)</f>
        <v>0</v>
      </c>
      <c r="L348" s="50">
        <f>VLOOKUP($A$8,Dec2023Data!$A$3:$AA$180,9,FALSE)</f>
        <v>0</v>
      </c>
      <c r="M348" s="50">
        <f>VLOOKUP(A348,Dec2023Data!$A$3:$AA$180,12,FALSE)</f>
        <v>0</v>
      </c>
      <c r="N348" s="50">
        <f>VLOOKUP(A348,Dec2023Data!$A$3:$AA$180,13,FALSE)</f>
        <v>1.1459999999999999</v>
      </c>
      <c r="O348" s="50">
        <f>VLOOKUP($A$8,Dec2023Data!$A$3:$AA$180,9,FALSE)</f>
        <v>0</v>
      </c>
      <c r="P348" s="50">
        <f>VLOOKUP(A348,Dec2023Data!$A$3:$AA$180,14,FALSE)</f>
        <v>0</v>
      </c>
      <c r="Q348" s="50">
        <f>VLOOKUP($A$8,Dec2023Data!$A$3:$AA$180,9,FALSE)</f>
        <v>0</v>
      </c>
      <c r="R348" s="50">
        <f>VLOOKUP(A348,Dec2023Data!$A$3:$AA$180,15,FALSE)</f>
        <v>6.9429999999999996</v>
      </c>
      <c r="S348" s="50">
        <f>VLOOKUP($A$8,Dec2023Data!$A$3:$AA$180,9,FALSE)</f>
        <v>0</v>
      </c>
      <c r="T348" s="50">
        <f>VLOOKUP(A348,Dec2023Data!$A$3:$AA$180,16,FALSE)</f>
        <v>0</v>
      </c>
      <c r="U348" s="50">
        <f>VLOOKUP($A$8,Dec2023Data!$A$3:$AA$180,9,FALSE)</f>
        <v>0</v>
      </c>
      <c r="V348" s="50">
        <f>VLOOKUP(A348,Dec2023Data!$A$3:$AA$180,18,FALSE)</f>
        <v>9.3030200000000001</v>
      </c>
      <c r="W348" s="50">
        <f>VLOOKUP($A$8,Dec2023Data!$A$3:$AA$180,9,FALSE)</f>
        <v>0</v>
      </c>
      <c r="X348" s="50">
        <f>VLOOKUP(A348,Dec2023Data!$A$3:$AA$180,19,FALSE)</f>
        <v>0</v>
      </c>
      <c r="Y348" s="50">
        <f>VLOOKUP($A$8,Dec2023Data!$A$3:$AA$180,9,FALSE)</f>
        <v>0</v>
      </c>
      <c r="Z348" s="50">
        <f>VLOOKUP(A348,Dec2023Data!$A$3:$AA$180,20,FALSE)</f>
        <v>0</v>
      </c>
      <c r="AA348" s="50">
        <f>VLOOKUP($A$8,Dec2023Data!$A$3:$AA$180,9,FALSE)</f>
        <v>0</v>
      </c>
      <c r="AB348" s="50">
        <f>VLOOKUP(A348,Dec2023Data!$A$3:$AA$180,21,FALSE)</f>
        <v>0</v>
      </c>
      <c r="AC348" s="50">
        <f>VLOOKUP($A$8,Dec2023Data!$A$3:$AA$180,9,FALSE)</f>
        <v>0</v>
      </c>
      <c r="AD348" s="50">
        <f>VLOOKUP(A348,Dec2023Data!$A$3:$AA$180,22,FALSE)</f>
        <v>0</v>
      </c>
      <c r="AE348" s="50">
        <f>VLOOKUP($A$8,Dec2023Data!$A$3:$AA$180,9,FALSE)</f>
        <v>0</v>
      </c>
      <c r="AF348" s="50">
        <f>VLOOKUP(A348,Dec2023Data!$A$3:$AA$180,23,FALSE)</f>
        <v>31.371020000000001</v>
      </c>
      <c r="AG348" s="51"/>
      <c r="AH348" s="51">
        <f>+AF348-R348-V348</f>
        <v>15.125000000000004</v>
      </c>
      <c r="AI348" s="57">
        <f>+AH348/AF348</f>
        <v>0.48213287295089552</v>
      </c>
      <c r="AK348" s="51">
        <f>+N348+P348+R348</f>
        <v>8.0889999999999986</v>
      </c>
    </row>
    <row r="349" spans="1:37" x14ac:dyDescent="0.25">
      <c r="B349" s="10"/>
      <c r="C349" s="7"/>
      <c r="D349" s="25"/>
      <c r="E349" s="25"/>
      <c r="F349" s="28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</row>
    <row r="350" spans="1:37" x14ac:dyDescent="0.25">
      <c r="A350" s="17" t="s">
        <v>571</v>
      </c>
      <c r="B350" s="10" t="s">
        <v>158</v>
      </c>
      <c r="C350" s="6" t="s">
        <v>572</v>
      </c>
      <c r="D350" s="25">
        <v>75461579</v>
      </c>
      <c r="E350" s="25">
        <v>0</v>
      </c>
      <c r="F350" s="25">
        <f>D350-E350</f>
        <v>75461579</v>
      </c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</row>
    <row r="351" spans="1:37" x14ac:dyDescent="0.25">
      <c r="A351" s="17" t="s">
        <v>571</v>
      </c>
      <c r="B351" s="10"/>
      <c r="C351" s="7" t="s">
        <v>573</v>
      </c>
      <c r="D351" s="26">
        <f t="shared" ref="D351:F351" si="102">SUM(D350)</f>
        <v>75461579</v>
      </c>
      <c r="E351" s="26">
        <f t="shared" si="102"/>
        <v>0</v>
      </c>
      <c r="F351" s="26">
        <f t="shared" si="102"/>
        <v>75461579</v>
      </c>
      <c r="G351" s="50">
        <f>VLOOKUP(A351,Dec2023Data!$A$3:$AA$180,8,FALSE)</f>
        <v>17.379000000000001</v>
      </c>
      <c r="H351" s="50">
        <f>VLOOKUP(A351,Dec2023Data!$A$3:$AA$180,9,FALSE)</f>
        <v>0</v>
      </c>
      <c r="I351" s="50">
        <f>VLOOKUP(A351,Dec2023Data!$A$3:$AA$180,10,FALSE)</f>
        <v>17.379000000000001</v>
      </c>
      <c r="J351" s="50">
        <f>VLOOKUP($A$8,Dec2023Data!$A$3:$AA$180,9,FALSE)</f>
        <v>0</v>
      </c>
      <c r="K351" s="50">
        <f>VLOOKUP(A351,Dec2023Data!$A$3:$AA$180,11,FALSE)</f>
        <v>0</v>
      </c>
      <c r="L351" s="50">
        <f>VLOOKUP($A$8,Dec2023Data!$A$3:$AA$180,9,FALSE)</f>
        <v>0</v>
      </c>
      <c r="M351" s="50">
        <f>VLOOKUP(A351,Dec2023Data!$A$3:$AA$180,12,FALSE)</f>
        <v>0</v>
      </c>
      <c r="N351" s="50">
        <f>VLOOKUP(A351,Dec2023Data!$A$3:$AA$180,13,FALSE)</f>
        <v>0</v>
      </c>
      <c r="O351" s="50">
        <f>VLOOKUP($A$8,Dec2023Data!$A$3:$AA$180,9,FALSE)</f>
        <v>0</v>
      </c>
      <c r="P351" s="50">
        <f>VLOOKUP(A351,Dec2023Data!$A$3:$AA$180,14,FALSE)</f>
        <v>0</v>
      </c>
      <c r="Q351" s="50">
        <f>VLOOKUP($A$8,Dec2023Data!$A$3:$AA$180,9,FALSE)</f>
        <v>0</v>
      </c>
      <c r="R351" s="50">
        <f>VLOOKUP(A351,Dec2023Data!$A$3:$AA$180,15,FALSE)</f>
        <v>0</v>
      </c>
      <c r="S351" s="50">
        <f>VLOOKUP($A$8,Dec2023Data!$A$3:$AA$180,9,FALSE)</f>
        <v>0</v>
      </c>
      <c r="T351" s="50">
        <f>VLOOKUP(A351,Dec2023Data!$A$3:$AA$180,16,FALSE)</f>
        <v>0</v>
      </c>
      <c r="U351" s="50">
        <f>VLOOKUP($A$8,Dec2023Data!$A$3:$AA$180,9,FALSE)</f>
        <v>0</v>
      </c>
      <c r="V351" s="50">
        <f>VLOOKUP(A351,Dec2023Data!$A$3:$AA$180,18,FALSE)</f>
        <v>6.5860000000000003</v>
      </c>
      <c r="W351" s="50">
        <f>VLOOKUP($A$8,Dec2023Data!$A$3:$AA$180,9,FALSE)</f>
        <v>0</v>
      </c>
      <c r="X351" s="50">
        <f>VLOOKUP(A351,Dec2023Data!$A$3:$AA$180,19,FALSE)</f>
        <v>0</v>
      </c>
      <c r="Y351" s="50">
        <f>VLOOKUP($A$8,Dec2023Data!$A$3:$AA$180,9,FALSE)</f>
        <v>0</v>
      </c>
      <c r="Z351" s="50">
        <f>VLOOKUP(A351,Dec2023Data!$A$3:$AA$180,20,FALSE)</f>
        <v>0</v>
      </c>
      <c r="AA351" s="50">
        <f>VLOOKUP($A$8,Dec2023Data!$A$3:$AA$180,9,FALSE)</f>
        <v>0</v>
      </c>
      <c r="AB351" s="50">
        <f>VLOOKUP(A351,Dec2023Data!$A$3:$AA$180,21,FALSE)</f>
        <v>0</v>
      </c>
      <c r="AC351" s="50">
        <f>VLOOKUP($A$8,Dec2023Data!$A$3:$AA$180,9,FALSE)</f>
        <v>0</v>
      </c>
      <c r="AD351" s="50">
        <f>VLOOKUP(A351,Dec2023Data!$A$3:$AA$180,22,FALSE)</f>
        <v>0</v>
      </c>
      <c r="AE351" s="50">
        <f>VLOOKUP($A$8,Dec2023Data!$A$3:$AA$180,9,FALSE)</f>
        <v>0</v>
      </c>
      <c r="AF351" s="50">
        <f>VLOOKUP(A351,Dec2023Data!$A$3:$AA$180,23,FALSE)</f>
        <v>23.965</v>
      </c>
      <c r="AG351" s="51"/>
      <c r="AH351" s="51">
        <f>+AF351-R351-V351</f>
        <v>17.378999999999998</v>
      </c>
      <c r="AI351" s="57">
        <f>+AH351/AF351</f>
        <v>0.72518255789693298</v>
      </c>
      <c r="AK351" s="51">
        <f>+N351+P351+R351</f>
        <v>0</v>
      </c>
    </row>
    <row r="352" spans="1:37" x14ac:dyDescent="0.25">
      <c r="B352" s="10"/>
      <c r="C352" s="7"/>
      <c r="D352" s="25"/>
      <c r="E352" s="25"/>
      <c r="F352" s="28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</row>
    <row r="353" spans="1:37" x14ac:dyDescent="0.25">
      <c r="A353" s="5" t="s">
        <v>574</v>
      </c>
      <c r="B353" s="10" t="s">
        <v>158</v>
      </c>
      <c r="C353" s="6" t="s">
        <v>575</v>
      </c>
      <c r="D353" s="25">
        <v>68071196</v>
      </c>
      <c r="E353" s="25">
        <v>0</v>
      </c>
      <c r="F353" s="25">
        <f>D353-E353</f>
        <v>68071196</v>
      </c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</row>
    <row r="354" spans="1:37" x14ac:dyDescent="0.25">
      <c r="A354" s="5" t="s">
        <v>574</v>
      </c>
      <c r="B354" s="10" t="s">
        <v>86</v>
      </c>
      <c r="C354" s="6" t="s">
        <v>575</v>
      </c>
      <c r="D354" s="25">
        <v>15250480</v>
      </c>
      <c r="E354" s="25">
        <v>0</v>
      </c>
      <c r="F354" s="25">
        <f>D354-E354</f>
        <v>15250480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</row>
    <row r="355" spans="1:37" x14ac:dyDescent="0.25">
      <c r="A355" s="5" t="s">
        <v>574</v>
      </c>
      <c r="B355" s="10"/>
      <c r="C355" s="7" t="s">
        <v>576</v>
      </c>
      <c r="D355" s="26">
        <f t="shared" ref="D355:E355" si="103">SUM(D353:D354)</f>
        <v>83321676</v>
      </c>
      <c r="E355" s="26">
        <f t="shared" si="103"/>
        <v>0</v>
      </c>
      <c r="F355" s="26">
        <f>SUM(F353:F354)</f>
        <v>83321676</v>
      </c>
      <c r="G355" s="50">
        <f>VLOOKUP(A355,Dec2023Data!$A$3:$AA$180,8,FALSE)</f>
        <v>27</v>
      </c>
      <c r="H355" s="50">
        <f>VLOOKUP(A355,Dec2023Data!$A$3:$AA$180,9,FALSE)</f>
        <v>2.1760000000000002</v>
      </c>
      <c r="I355" s="50">
        <f>VLOOKUP(A355,Dec2023Data!$A$3:$AA$180,10,FALSE)</f>
        <v>24.824000000000002</v>
      </c>
      <c r="J355" s="50">
        <f>VLOOKUP($A$8,Dec2023Data!$A$3:$AA$180,9,FALSE)</f>
        <v>0</v>
      </c>
      <c r="K355" s="50">
        <f>VLOOKUP(A355,Dec2023Data!$A$3:$AA$180,11,FALSE)</f>
        <v>0</v>
      </c>
      <c r="L355" s="50">
        <f>VLOOKUP($A$8,Dec2023Data!$A$3:$AA$180,9,FALSE)</f>
        <v>0</v>
      </c>
      <c r="M355" s="50">
        <f>VLOOKUP(A355,Dec2023Data!$A$3:$AA$180,12,FALSE)</f>
        <v>0</v>
      </c>
      <c r="N355" s="50">
        <f>VLOOKUP(A355,Dec2023Data!$A$3:$AA$180,13,FALSE)</f>
        <v>0</v>
      </c>
      <c r="O355" s="50">
        <f>VLOOKUP($A$8,Dec2023Data!$A$3:$AA$180,9,FALSE)</f>
        <v>0</v>
      </c>
      <c r="P355" s="50">
        <f>VLOOKUP(A355,Dec2023Data!$A$3:$AA$180,14,FALSE)</f>
        <v>0</v>
      </c>
      <c r="Q355" s="50">
        <f>VLOOKUP($A$8,Dec2023Data!$A$3:$AA$180,9,FALSE)</f>
        <v>0</v>
      </c>
      <c r="R355" s="50">
        <f>VLOOKUP(A355,Dec2023Data!$A$3:$AA$180,15,FALSE)</f>
        <v>0</v>
      </c>
      <c r="S355" s="50">
        <f>VLOOKUP($A$8,Dec2023Data!$A$3:$AA$180,9,FALSE)</f>
        <v>0</v>
      </c>
      <c r="T355" s="50">
        <f>VLOOKUP(A355,Dec2023Data!$A$3:$AA$180,16,FALSE)</f>
        <v>5.0999999999999997E-2</v>
      </c>
      <c r="U355" s="50">
        <f>VLOOKUP($A$8,Dec2023Data!$A$3:$AA$180,9,FALSE)</f>
        <v>0</v>
      </c>
      <c r="V355" s="50">
        <f>VLOOKUP(A355,Dec2023Data!$A$3:$AA$180,18,FALSE)</f>
        <v>6.4429999999999996</v>
      </c>
      <c r="W355" s="50">
        <f>VLOOKUP($A$8,Dec2023Data!$A$3:$AA$180,9,FALSE)</f>
        <v>0</v>
      </c>
      <c r="X355" s="50">
        <f>VLOOKUP(A355,Dec2023Data!$A$3:$AA$180,19,FALSE)</f>
        <v>0</v>
      </c>
      <c r="Y355" s="50">
        <f>VLOOKUP($A$8,Dec2023Data!$A$3:$AA$180,9,FALSE)</f>
        <v>0</v>
      </c>
      <c r="Z355" s="50">
        <f>VLOOKUP(A355,Dec2023Data!$A$3:$AA$180,20,FALSE)</f>
        <v>0</v>
      </c>
      <c r="AA355" s="50">
        <f>VLOOKUP($A$8,Dec2023Data!$A$3:$AA$180,9,FALSE)</f>
        <v>0</v>
      </c>
      <c r="AB355" s="50">
        <f>VLOOKUP(A355,Dec2023Data!$A$3:$AA$180,21,FALSE)</f>
        <v>0</v>
      </c>
      <c r="AC355" s="50">
        <f>VLOOKUP($A$8,Dec2023Data!$A$3:$AA$180,9,FALSE)</f>
        <v>0</v>
      </c>
      <c r="AD355" s="50">
        <f>VLOOKUP(A355,Dec2023Data!$A$3:$AA$180,22,FALSE)</f>
        <v>0</v>
      </c>
      <c r="AE355" s="50">
        <f>VLOOKUP($A$8,Dec2023Data!$A$3:$AA$180,9,FALSE)</f>
        <v>0</v>
      </c>
      <c r="AF355" s="50">
        <f>VLOOKUP(A355,Dec2023Data!$A$3:$AA$180,23,FALSE)</f>
        <v>31.318000000000001</v>
      </c>
      <c r="AG355" s="51"/>
      <c r="AH355" s="51">
        <f>+AF355-R355-V355</f>
        <v>24.875</v>
      </c>
      <c r="AI355" s="57">
        <f>+AH355/AF355</f>
        <v>0.79427166485727052</v>
      </c>
      <c r="AK355" s="51">
        <f>+N355+P355+R355</f>
        <v>0</v>
      </c>
    </row>
    <row r="356" spans="1:37" x14ac:dyDescent="0.25">
      <c r="B356" s="10"/>
      <c r="C356" s="7"/>
      <c r="D356" s="25"/>
      <c r="E356" s="25"/>
      <c r="F356" s="28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</row>
    <row r="357" spans="1:37" x14ac:dyDescent="0.25">
      <c r="A357" s="5" t="s">
        <v>577</v>
      </c>
      <c r="B357" s="10" t="s">
        <v>158</v>
      </c>
      <c r="C357" s="6" t="s">
        <v>578</v>
      </c>
      <c r="D357" s="25">
        <v>6201370</v>
      </c>
      <c r="E357" s="25">
        <v>0</v>
      </c>
      <c r="F357" s="25">
        <f>D357-E357</f>
        <v>6201370</v>
      </c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</row>
    <row r="358" spans="1:37" x14ac:dyDescent="0.25">
      <c r="A358" s="5" t="s">
        <v>577</v>
      </c>
      <c r="B358" s="10"/>
      <c r="C358" s="7" t="s">
        <v>579</v>
      </c>
      <c r="D358" s="26">
        <f t="shared" ref="D358:F358" si="104">SUM(D357)</f>
        <v>6201370</v>
      </c>
      <c r="E358" s="26">
        <f t="shared" si="104"/>
        <v>0</v>
      </c>
      <c r="F358" s="26">
        <f t="shared" si="104"/>
        <v>6201370</v>
      </c>
      <c r="G358" s="50">
        <f>VLOOKUP(A358,Dec2023Data!$A$3:$AA$180,8,FALSE)</f>
        <v>27</v>
      </c>
      <c r="H358" s="50">
        <f>VLOOKUP(A358,Dec2023Data!$A$3:$AA$180,9,FALSE)</f>
        <v>0</v>
      </c>
      <c r="I358" s="50">
        <f>VLOOKUP(A358,Dec2023Data!$A$3:$AA$180,10,FALSE)</f>
        <v>27</v>
      </c>
      <c r="J358" s="50">
        <f>VLOOKUP($A$8,Dec2023Data!$A$3:$AA$180,9,FALSE)</f>
        <v>0</v>
      </c>
      <c r="K358" s="50">
        <f>VLOOKUP(A358,Dec2023Data!$A$3:$AA$180,11,FALSE)</f>
        <v>0</v>
      </c>
      <c r="L358" s="50">
        <f>VLOOKUP($A$8,Dec2023Data!$A$3:$AA$180,9,FALSE)</f>
        <v>0</v>
      </c>
      <c r="M358" s="50">
        <f>VLOOKUP(A358,Dec2023Data!$A$3:$AA$180,12,FALSE)</f>
        <v>0</v>
      </c>
      <c r="N358" s="50">
        <f>VLOOKUP(A358,Dec2023Data!$A$3:$AA$180,13,FALSE)</f>
        <v>0</v>
      </c>
      <c r="O358" s="50">
        <f>VLOOKUP($A$8,Dec2023Data!$A$3:$AA$180,9,FALSE)</f>
        <v>0</v>
      </c>
      <c r="P358" s="50">
        <f>VLOOKUP(A358,Dec2023Data!$A$3:$AA$180,14,FALSE)</f>
        <v>0</v>
      </c>
      <c r="Q358" s="50">
        <f>VLOOKUP($A$8,Dec2023Data!$A$3:$AA$180,9,FALSE)</f>
        <v>0</v>
      </c>
      <c r="R358" s="50">
        <f>VLOOKUP(A358,Dec2023Data!$A$3:$AA$180,15,FALSE)</f>
        <v>0</v>
      </c>
      <c r="S358" s="50">
        <f>VLOOKUP($A$8,Dec2023Data!$A$3:$AA$180,9,FALSE)</f>
        <v>0</v>
      </c>
      <c r="T358" s="50">
        <f>VLOOKUP(A358,Dec2023Data!$A$3:$AA$180,16,FALSE)</f>
        <v>0</v>
      </c>
      <c r="U358" s="50">
        <f>VLOOKUP($A$8,Dec2023Data!$A$3:$AA$180,9,FALSE)</f>
        <v>0</v>
      </c>
      <c r="V358" s="50">
        <f>VLOOKUP(A358,Dec2023Data!$A$3:$AA$180,18,FALSE)</f>
        <v>0</v>
      </c>
      <c r="W358" s="50">
        <f>VLOOKUP($A$8,Dec2023Data!$A$3:$AA$180,9,FALSE)</f>
        <v>0</v>
      </c>
      <c r="X358" s="50">
        <f>VLOOKUP(A358,Dec2023Data!$A$3:$AA$180,19,FALSE)</f>
        <v>0</v>
      </c>
      <c r="Y358" s="50">
        <f>VLOOKUP($A$8,Dec2023Data!$A$3:$AA$180,9,FALSE)</f>
        <v>0</v>
      </c>
      <c r="Z358" s="50">
        <f>VLOOKUP(A358,Dec2023Data!$A$3:$AA$180,20,FALSE)</f>
        <v>0</v>
      </c>
      <c r="AA358" s="50">
        <f>VLOOKUP($A$8,Dec2023Data!$A$3:$AA$180,9,FALSE)</f>
        <v>0</v>
      </c>
      <c r="AB358" s="50">
        <f>VLOOKUP(A358,Dec2023Data!$A$3:$AA$180,21,FALSE)</f>
        <v>0</v>
      </c>
      <c r="AC358" s="50">
        <f>VLOOKUP($A$8,Dec2023Data!$A$3:$AA$180,9,FALSE)</f>
        <v>0</v>
      </c>
      <c r="AD358" s="50">
        <f>VLOOKUP(A358,Dec2023Data!$A$3:$AA$180,22,FALSE)</f>
        <v>0</v>
      </c>
      <c r="AE358" s="50">
        <f>VLOOKUP($A$8,Dec2023Data!$A$3:$AA$180,9,FALSE)</f>
        <v>0</v>
      </c>
      <c r="AF358" s="50">
        <f>VLOOKUP(A358,Dec2023Data!$A$3:$AA$180,23,FALSE)</f>
        <v>27</v>
      </c>
      <c r="AG358" s="51"/>
      <c r="AH358" s="51">
        <f>+AF358-R358-V358</f>
        <v>27</v>
      </c>
      <c r="AI358" s="57">
        <f>+AH358/AF358</f>
        <v>1</v>
      </c>
      <c r="AK358" s="51">
        <f>+N358+P358+R358</f>
        <v>0</v>
      </c>
    </row>
    <row r="359" spans="1:37" x14ac:dyDescent="0.25">
      <c r="B359" s="10"/>
      <c r="C359" s="7"/>
      <c r="D359" s="25"/>
      <c r="E359" s="25"/>
      <c r="F359" s="28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</row>
    <row r="360" spans="1:37" x14ac:dyDescent="0.25">
      <c r="A360" s="5" t="s">
        <v>580</v>
      </c>
      <c r="B360" s="10" t="s">
        <v>162</v>
      </c>
      <c r="C360" s="6" t="s">
        <v>581</v>
      </c>
      <c r="D360" s="29">
        <v>235396478</v>
      </c>
      <c r="E360" s="29">
        <v>6981968</v>
      </c>
      <c r="F360" s="29">
        <f>D360-E360</f>
        <v>228414510</v>
      </c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</row>
    <row r="361" spans="1:37" x14ac:dyDescent="0.25">
      <c r="A361" s="5" t="s">
        <v>580</v>
      </c>
      <c r="B361" s="10"/>
      <c r="C361" s="7" t="s">
        <v>582</v>
      </c>
      <c r="D361" s="26">
        <f t="shared" ref="D361:F361" si="105">SUM(D360)</f>
        <v>235396478</v>
      </c>
      <c r="E361" s="26">
        <f t="shared" si="105"/>
        <v>6981968</v>
      </c>
      <c r="F361" s="26">
        <f t="shared" si="105"/>
        <v>228414510</v>
      </c>
      <c r="G361" s="50">
        <f>VLOOKUP(A361,Dec2023Data!$A$3:$AA$180,8,FALSE)</f>
        <v>27</v>
      </c>
      <c r="H361" s="50">
        <f>VLOOKUP(A361,Dec2023Data!$A$3:$AA$180,9,FALSE)</f>
        <v>0</v>
      </c>
      <c r="I361" s="50">
        <f>VLOOKUP(A361,Dec2023Data!$A$3:$AA$180,10,FALSE)</f>
        <v>27</v>
      </c>
      <c r="J361" s="50">
        <f>VLOOKUP($A$8,Dec2023Data!$A$3:$AA$180,9,FALSE)</f>
        <v>0</v>
      </c>
      <c r="K361" s="50">
        <f>VLOOKUP(A361,Dec2023Data!$A$3:$AA$180,11,FALSE)</f>
        <v>0</v>
      </c>
      <c r="L361" s="50">
        <f>VLOOKUP($A$8,Dec2023Data!$A$3:$AA$180,9,FALSE)</f>
        <v>0</v>
      </c>
      <c r="M361" s="50">
        <f>VLOOKUP(A361,Dec2023Data!$A$3:$AA$180,12,FALSE)</f>
        <v>0</v>
      </c>
      <c r="N361" s="50">
        <f>VLOOKUP(A361,Dec2023Data!$A$3:$AA$180,13,FALSE)</f>
        <v>0</v>
      </c>
      <c r="O361" s="50">
        <f>VLOOKUP($A$8,Dec2023Data!$A$3:$AA$180,9,FALSE)</f>
        <v>0</v>
      </c>
      <c r="P361" s="50">
        <f>VLOOKUP(A361,Dec2023Data!$A$3:$AA$180,14,FALSE)</f>
        <v>0</v>
      </c>
      <c r="Q361" s="50">
        <f>VLOOKUP($A$8,Dec2023Data!$A$3:$AA$180,9,FALSE)</f>
        <v>0</v>
      </c>
      <c r="R361" s="50">
        <f>VLOOKUP(A361,Dec2023Data!$A$3:$AA$180,15,FALSE)</f>
        <v>2.1890000000000001</v>
      </c>
      <c r="S361" s="50">
        <f>VLOOKUP($A$8,Dec2023Data!$A$3:$AA$180,9,FALSE)</f>
        <v>0</v>
      </c>
      <c r="T361" s="50">
        <f>VLOOKUP(A361,Dec2023Data!$A$3:$AA$180,16,FALSE)</f>
        <v>3.1E-2</v>
      </c>
      <c r="U361" s="50">
        <f>VLOOKUP($A$8,Dec2023Data!$A$3:$AA$180,9,FALSE)</f>
        <v>0</v>
      </c>
      <c r="V361" s="50">
        <f>VLOOKUP(A361,Dec2023Data!$A$3:$AA$180,18,FALSE)</f>
        <v>2.1070000000000002</v>
      </c>
      <c r="W361" s="50">
        <f>VLOOKUP($A$8,Dec2023Data!$A$3:$AA$180,9,FALSE)</f>
        <v>0</v>
      </c>
      <c r="X361" s="50">
        <f>VLOOKUP(A361,Dec2023Data!$A$3:$AA$180,19,FALSE)</f>
        <v>0</v>
      </c>
      <c r="Y361" s="50">
        <f>VLOOKUP($A$8,Dec2023Data!$A$3:$AA$180,9,FALSE)</f>
        <v>0</v>
      </c>
      <c r="Z361" s="50">
        <f>VLOOKUP(A361,Dec2023Data!$A$3:$AA$180,20,FALSE)</f>
        <v>0</v>
      </c>
      <c r="AA361" s="50">
        <f>VLOOKUP($A$8,Dec2023Data!$A$3:$AA$180,9,FALSE)</f>
        <v>0</v>
      </c>
      <c r="AB361" s="50">
        <f>VLOOKUP(A361,Dec2023Data!$A$3:$AA$180,21,FALSE)</f>
        <v>0</v>
      </c>
      <c r="AC361" s="50">
        <f>VLOOKUP($A$8,Dec2023Data!$A$3:$AA$180,9,FALSE)</f>
        <v>0</v>
      </c>
      <c r="AD361" s="50">
        <f>VLOOKUP(A361,Dec2023Data!$A$3:$AA$180,22,FALSE)</f>
        <v>0</v>
      </c>
      <c r="AE361" s="50">
        <f>VLOOKUP($A$8,Dec2023Data!$A$3:$AA$180,9,FALSE)</f>
        <v>0</v>
      </c>
      <c r="AF361" s="50">
        <f>VLOOKUP(A361,Dec2023Data!$A$3:$AA$180,23,FALSE)</f>
        <v>31.327000000000002</v>
      </c>
      <c r="AG361" s="51"/>
      <c r="AH361" s="51">
        <f>+AF361-R361-V361</f>
        <v>27.031000000000002</v>
      </c>
      <c r="AI361" s="57">
        <f>+AH361/AF361</f>
        <v>0.8628658984262777</v>
      </c>
      <c r="AK361" s="51">
        <f>+N361+P361+R361</f>
        <v>2.1890000000000001</v>
      </c>
    </row>
    <row r="362" spans="1:37" x14ac:dyDescent="0.25">
      <c r="B362" s="10"/>
      <c r="C362" s="7"/>
      <c r="D362" s="25"/>
      <c r="E362" s="25"/>
      <c r="F362" s="28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</row>
    <row r="363" spans="1:37" x14ac:dyDescent="0.25">
      <c r="A363" s="5" t="s">
        <v>583</v>
      </c>
      <c r="B363" s="10" t="s">
        <v>162</v>
      </c>
      <c r="C363" s="6" t="s">
        <v>584</v>
      </c>
      <c r="D363" s="29">
        <v>46413903</v>
      </c>
      <c r="E363" s="29">
        <v>0</v>
      </c>
      <c r="F363" s="29">
        <f>D363-E363</f>
        <v>46413903</v>
      </c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</row>
    <row r="364" spans="1:37" x14ac:dyDescent="0.25">
      <c r="A364" s="5" t="s">
        <v>583</v>
      </c>
      <c r="B364" s="10"/>
      <c r="C364" s="7" t="s">
        <v>585</v>
      </c>
      <c r="D364" s="26">
        <f t="shared" ref="D364:F364" si="106">SUM(D363)</f>
        <v>46413903</v>
      </c>
      <c r="E364" s="26">
        <f t="shared" si="106"/>
        <v>0</v>
      </c>
      <c r="F364" s="26">
        <f t="shared" si="106"/>
        <v>46413903</v>
      </c>
      <c r="G364" s="50">
        <f>VLOOKUP(A364,Dec2023Data!$A$3:$AA$180,8,FALSE)</f>
        <v>27</v>
      </c>
      <c r="H364" s="50">
        <f>VLOOKUP(A364,Dec2023Data!$A$3:$AA$180,9,FALSE)</f>
        <v>0</v>
      </c>
      <c r="I364" s="50">
        <f>VLOOKUP(A364,Dec2023Data!$A$3:$AA$180,10,FALSE)</f>
        <v>27</v>
      </c>
      <c r="J364" s="50">
        <f>VLOOKUP($A$8,Dec2023Data!$A$3:$AA$180,9,FALSE)</f>
        <v>0</v>
      </c>
      <c r="K364" s="50">
        <f>VLOOKUP(A364,Dec2023Data!$A$3:$AA$180,11,FALSE)</f>
        <v>0</v>
      </c>
      <c r="L364" s="50">
        <f>VLOOKUP($A$8,Dec2023Data!$A$3:$AA$180,9,FALSE)</f>
        <v>0</v>
      </c>
      <c r="M364" s="50">
        <f>VLOOKUP(A364,Dec2023Data!$A$3:$AA$180,12,FALSE)</f>
        <v>0</v>
      </c>
      <c r="N364" s="50">
        <f>VLOOKUP(A364,Dec2023Data!$A$3:$AA$180,13,FALSE)</f>
        <v>0.40100000000000002</v>
      </c>
      <c r="O364" s="50">
        <f>VLOOKUP($A$8,Dec2023Data!$A$3:$AA$180,9,FALSE)</f>
        <v>0</v>
      </c>
      <c r="P364" s="50">
        <f>VLOOKUP(A364,Dec2023Data!$A$3:$AA$180,14,FALSE)</f>
        <v>0</v>
      </c>
      <c r="Q364" s="50">
        <f>VLOOKUP($A$8,Dec2023Data!$A$3:$AA$180,9,FALSE)</f>
        <v>0</v>
      </c>
      <c r="R364" s="50">
        <f>VLOOKUP(A364,Dec2023Data!$A$3:$AA$180,15,FALSE)</f>
        <v>0.63800000000000001</v>
      </c>
      <c r="S364" s="50">
        <f>VLOOKUP($A$8,Dec2023Data!$A$3:$AA$180,9,FALSE)</f>
        <v>0</v>
      </c>
      <c r="T364" s="50">
        <f>VLOOKUP(A364,Dec2023Data!$A$3:$AA$180,16,FALSE)</f>
        <v>0.10199999999999999</v>
      </c>
      <c r="U364" s="50">
        <f>VLOOKUP($A$8,Dec2023Data!$A$3:$AA$180,9,FALSE)</f>
        <v>0</v>
      </c>
      <c r="V364" s="50">
        <f>VLOOKUP(A364,Dec2023Data!$A$3:$AA$180,18,FALSE)</f>
        <v>0</v>
      </c>
      <c r="W364" s="50">
        <f>VLOOKUP($A$8,Dec2023Data!$A$3:$AA$180,9,FALSE)</f>
        <v>0</v>
      </c>
      <c r="X364" s="50">
        <f>VLOOKUP(A364,Dec2023Data!$A$3:$AA$180,19,FALSE)</f>
        <v>0</v>
      </c>
      <c r="Y364" s="50">
        <f>VLOOKUP($A$8,Dec2023Data!$A$3:$AA$180,9,FALSE)</f>
        <v>0</v>
      </c>
      <c r="Z364" s="50">
        <f>VLOOKUP(A364,Dec2023Data!$A$3:$AA$180,20,FALSE)</f>
        <v>0</v>
      </c>
      <c r="AA364" s="50">
        <f>VLOOKUP($A$8,Dec2023Data!$A$3:$AA$180,9,FALSE)</f>
        <v>0</v>
      </c>
      <c r="AB364" s="50">
        <f>VLOOKUP(A364,Dec2023Data!$A$3:$AA$180,21,FALSE)</f>
        <v>0</v>
      </c>
      <c r="AC364" s="50">
        <f>VLOOKUP($A$8,Dec2023Data!$A$3:$AA$180,9,FALSE)</f>
        <v>0</v>
      </c>
      <c r="AD364" s="50">
        <f>VLOOKUP(A364,Dec2023Data!$A$3:$AA$180,22,FALSE)</f>
        <v>0</v>
      </c>
      <c r="AE364" s="50">
        <f>VLOOKUP($A$8,Dec2023Data!$A$3:$AA$180,9,FALSE)</f>
        <v>0</v>
      </c>
      <c r="AF364" s="50">
        <f>VLOOKUP(A364,Dec2023Data!$A$3:$AA$180,23,FALSE)</f>
        <v>28.140999999999998</v>
      </c>
      <c r="AG364" s="51"/>
      <c r="AH364" s="51">
        <f>+AF364-R364-V364</f>
        <v>27.502999999999997</v>
      </c>
      <c r="AI364" s="57">
        <f>+AH364/AF364</f>
        <v>0.97732845314665429</v>
      </c>
      <c r="AK364" s="51">
        <f>+N364+P364+R364</f>
        <v>1.0390000000000001</v>
      </c>
    </row>
    <row r="365" spans="1:37" x14ac:dyDescent="0.25">
      <c r="B365" s="10"/>
      <c r="C365" s="7"/>
      <c r="D365" s="25"/>
      <c r="E365" s="25"/>
      <c r="F365" s="28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</row>
    <row r="366" spans="1:37" x14ac:dyDescent="0.25">
      <c r="A366" s="5" t="s">
        <v>586</v>
      </c>
      <c r="B366" s="10" t="s">
        <v>162</v>
      </c>
      <c r="C366" s="6" t="s">
        <v>587</v>
      </c>
      <c r="D366" s="29">
        <v>32147814</v>
      </c>
      <c r="E366" s="29">
        <v>0</v>
      </c>
      <c r="F366" s="29">
        <f>D366-E366</f>
        <v>32147814</v>
      </c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</row>
    <row r="367" spans="1:37" x14ac:dyDescent="0.25">
      <c r="A367" s="13" t="s">
        <v>586</v>
      </c>
      <c r="B367" s="14" t="s">
        <v>182</v>
      </c>
      <c r="C367" s="15" t="s">
        <v>587</v>
      </c>
      <c r="D367" s="29">
        <v>4459940</v>
      </c>
      <c r="E367" s="29">
        <v>0</v>
      </c>
      <c r="F367" s="29">
        <f>D367-E367</f>
        <v>4459940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</row>
    <row r="368" spans="1:37" x14ac:dyDescent="0.25">
      <c r="A368" s="5" t="s">
        <v>586</v>
      </c>
      <c r="B368" s="10" t="s">
        <v>241</v>
      </c>
      <c r="C368" s="6" t="s">
        <v>587</v>
      </c>
      <c r="D368" s="25">
        <v>4500495</v>
      </c>
      <c r="E368" s="25">
        <v>0</v>
      </c>
      <c r="F368" s="25">
        <f>D368-E368</f>
        <v>4500495</v>
      </c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</row>
    <row r="369" spans="1:37" x14ac:dyDescent="0.25">
      <c r="A369" s="5" t="s">
        <v>586</v>
      </c>
      <c r="B369" s="10"/>
      <c r="C369" s="7" t="s">
        <v>588</v>
      </c>
      <c r="D369" s="26">
        <f t="shared" ref="D369:F369" si="107">SUM(D366:D368)</f>
        <v>41108249</v>
      </c>
      <c r="E369" s="26">
        <f t="shared" si="107"/>
        <v>0</v>
      </c>
      <c r="F369" s="26">
        <f t="shared" si="107"/>
        <v>41108249</v>
      </c>
      <c r="G369" s="50">
        <f>VLOOKUP(A369,Dec2023Data!$A$3:$AA$180,8,FALSE)</f>
        <v>27</v>
      </c>
      <c r="H369" s="50">
        <f>VLOOKUP(A369,Dec2023Data!$A$3:$AA$180,9,FALSE)</f>
        <v>0</v>
      </c>
      <c r="I369" s="50">
        <f>VLOOKUP(A369,Dec2023Data!$A$3:$AA$180,10,FALSE)</f>
        <v>27</v>
      </c>
      <c r="J369" s="50">
        <f>VLOOKUP($A$8,Dec2023Data!$A$3:$AA$180,9,FALSE)</f>
        <v>0</v>
      </c>
      <c r="K369" s="50">
        <f>VLOOKUP(A369,Dec2023Data!$A$3:$AA$180,11,FALSE)</f>
        <v>0</v>
      </c>
      <c r="L369" s="50">
        <f>VLOOKUP($A$8,Dec2023Data!$A$3:$AA$180,9,FALSE)</f>
        <v>0</v>
      </c>
      <c r="M369" s="50">
        <f>VLOOKUP(A369,Dec2023Data!$A$3:$AA$180,12,FALSE)</f>
        <v>0</v>
      </c>
      <c r="N369" s="50">
        <f>VLOOKUP(A369,Dec2023Data!$A$3:$AA$180,13,FALSE)</f>
        <v>0</v>
      </c>
      <c r="O369" s="50">
        <f>VLOOKUP($A$8,Dec2023Data!$A$3:$AA$180,9,FALSE)</f>
        <v>0</v>
      </c>
      <c r="P369" s="50">
        <f>VLOOKUP(A369,Dec2023Data!$A$3:$AA$180,14,FALSE)</f>
        <v>0</v>
      </c>
      <c r="Q369" s="50">
        <f>VLOOKUP($A$8,Dec2023Data!$A$3:$AA$180,9,FALSE)</f>
        <v>0</v>
      </c>
      <c r="R369" s="50">
        <f>VLOOKUP(A369,Dec2023Data!$A$3:$AA$180,15,FALSE)</f>
        <v>0</v>
      </c>
      <c r="S369" s="50">
        <f>VLOOKUP($A$8,Dec2023Data!$A$3:$AA$180,9,FALSE)</f>
        <v>0</v>
      </c>
      <c r="T369" s="50">
        <f>VLOOKUP(A369,Dec2023Data!$A$3:$AA$180,16,FALSE)</f>
        <v>5.2999999999999999E-2</v>
      </c>
      <c r="U369" s="50">
        <f>VLOOKUP($A$8,Dec2023Data!$A$3:$AA$180,9,FALSE)</f>
        <v>0</v>
      </c>
      <c r="V369" s="50">
        <f>VLOOKUP(A369,Dec2023Data!$A$3:$AA$180,18,FALSE)</f>
        <v>3.9580000000000002</v>
      </c>
      <c r="W369" s="50">
        <f>VLOOKUP($A$8,Dec2023Data!$A$3:$AA$180,9,FALSE)</f>
        <v>0</v>
      </c>
      <c r="X369" s="50">
        <f>VLOOKUP(A369,Dec2023Data!$A$3:$AA$180,19,FALSE)</f>
        <v>0</v>
      </c>
      <c r="Y369" s="50">
        <f>VLOOKUP($A$8,Dec2023Data!$A$3:$AA$180,9,FALSE)</f>
        <v>0</v>
      </c>
      <c r="Z369" s="50">
        <f>VLOOKUP(A369,Dec2023Data!$A$3:$AA$180,20,FALSE)</f>
        <v>0</v>
      </c>
      <c r="AA369" s="50">
        <f>VLOOKUP($A$8,Dec2023Data!$A$3:$AA$180,9,FALSE)</f>
        <v>0</v>
      </c>
      <c r="AB369" s="50">
        <f>VLOOKUP(A369,Dec2023Data!$A$3:$AA$180,21,FALSE)</f>
        <v>0</v>
      </c>
      <c r="AC369" s="50">
        <f>VLOOKUP($A$8,Dec2023Data!$A$3:$AA$180,9,FALSE)</f>
        <v>0</v>
      </c>
      <c r="AD369" s="50">
        <f>VLOOKUP(A369,Dec2023Data!$A$3:$AA$180,22,FALSE)</f>
        <v>0</v>
      </c>
      <c r="AE369" s="50">
        <f>VLOOKUP($A$8,Dec2023Data!$A$3:$AA$180,9,FALSE)</f>
        <v>0</v>
      </c>
      <c r="AF369" s="50">
        <f>VLOOKUP(A369,Dec2023Data!$A$3:$AA$180,23,FALSE)</f>
        <v>31.010999999999999</v>
      </c>
      <c r="AG369" s="51"/>
      <c r="AH369" s="51">
        <f>+AF369-R369-V369</f>
        <v>27.052999999999997</v>
      </c>
      <c r="AI369" s="57">
        <f>+AH369/AF369</f>
        <v>0.87236786946567335</v>
      </c>
      <c r="AK369" s="51">
        <f>+N369+P369+R369</f>
        <v>0</v>
      </c>
    </row>
    <row r="370" spans="1:37" x14ac:dyDescent="0.25">
      <c r="B370" s="10"/>
      <c r="C370" s="7"/>
      <c r="D370" s="25"/>
      <c r="E370" s="25"/>
      <c r="F370" s="28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</row>
    <row r="371" spans="1:37" x14ac:dyDescent="0.25">
      <c r="A371" s="5" t="s">
        <v>589</v>
      </c>
      <c r="B371" s="10" t="s">
        <v>162</v>
      </c>
      <c r="C371" s="6" t="s">
        <v>590</v>
      </c>
      <c r="D371" s="29">
        <v>57826506</v>
      </c>
      <c r="E371" s="29">
        <v>0</v>
      </c>
      <c r="F371" s="29">
        <f>D371-E371</f>
        <v>57826506</v>
      </c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</row>
    <row r="372" spans="1:37" x14ac:dyDescent="0.25">
      <c r="A372" s="5" t="s">
        <v>589</v>
      </c>
      <c r="B372" s="10"/>
      <c r="C372" s="7" t="s">
        <v>591</v>
      </c>
      <c r="D372" s="26">
        <f t="shared" ref="D372:F372" si="108">SUM(D371)</f>
        <v>57826506</v>
      </c>
      <c r="E372" s="26">
        <f t="shared" si="108"/>
        <v>0</v>
      </c>
      <c r="F372" s="26">
        <f t="shared" si="108"/>
        <v>57826506</v>
      </c>
      <c r="G372" s="50">
        <f>VLOOKUP(A372,Dec2023Data!$A$3:$AA$180,8,FALSE)</f>
        <v>25.81</v>
      </c>
      <c r="H372" s="50">
        <f>VLOOKUP(A372,Dec2023Data!$A$3:$AA$180,9,FALSE)</f>
        <v>5.3920000000000003</v>
      </c>
      <c r="I372" s="50">
        <f>VLOOKUP(A372,Dec2023Data!$A$3:$AA$180,10,FALSE)</f>
        <v>20.417999999999999</v>
      </c>
      <c r="J372" s="50">
        <f>VLOOKUP($A$8,Dec2023Data!$A$3:$AA$180,9,FALSE)</f>
        <v>0</v>
      </c>
      <c r="K372" s="50">
        <f>VLOOKUP(A372,Dec2023Data!$A$3:$AA$180,11,FALSE)</f>
        <v>0</v>
      </c>
      <c r="L372" s="50">
        <f>VLOOKUP($A$8,Dec2023Data!$A$3:$AA$180,9,FALSE)</f>
        <v>0</v>
      </c>
      <c r="M372" s="50">
        <f>VLOOKUP(A372,Dec2023Data!$A$3:$AA$180,12,FALSE)</f>
        <v>0</v>
      </c>
      <c r="N372" s="50">
        <f>VLOOKUP(A372,Dec2023Data!$A$3:$AA$180,13,FALSE)</f>
        <v>0</v>
      </c>
      <c r="O372" s="50">
        <f>VLOOKUP($A$8,Dec2023Data!$A$3:$AA$180,9,FALSE)</f>
        <v>0</v>
      </c>
      <c r="P372" s="50">
        <f>VLOOKUP(A372,Dec2023Data!$A$3:$AA$180,14,FALSE)</f>
        <v>0</v>
      </c>
      <c r="Q372" s="50">
        <f>VLOOKUP($A$8,Dec2023Data!$A$3:$AA$180,9,FALSE)</f>
        <v>0</v>
      </c>
      <c r="R372" s="50">
        <f>VLOOKUP(A372,Dec2023Data!$A$3:$AA$180,15,FALSE)</f>
        <v>7.6950000000000003</v>
      </c>
      <c r="S372" s="50">
        <f>VLOOKUP($A$8,Dec2023Data!$A$3:$AA$180,9,FALSE)</f>
        <v>0</v>
      </c>
      <c r="T372" s="50">
        <f>VLOOKUP(A372,Dec2023Data!$A$3:$AA$180,16,FALSE)</f>
        <v>0.23</v>
      </c>
      <c r="U372" s="50">
        <f>VLOOKUP($A$8,Dec2023Data!$A$3:$AA$180,9,FALSE)</f>
        <v>0</v>
      </c>
      <c r="V372" s="50">
        <f>VLOOKUP(A372,Dec2023Data!$A$3:$AA$180,18,FALSE)</f>
        <v>14.425000000000001</v>
      </c>
      <c r="W372" s="50">
        <f>VLOOKUP($A$8,Dec2023Data!$A$3:$AA$180,9,FALSE)</f>
        <v>0</v>
      </c>
      <c r="X372" s="50">
        <f>VLOOKUP(A372,Dec2023Data!$A$3:$AA$180,19,FALSE)</f>
        <v>0</v>
      </c>
      <c r="Y372" s="50">
        <f>VLOOKUP($A$8,Dec2023Data!$A$3:$AA$180,9,FALSE)</f>
        <v>0</v>
      </c>
      <c r="Z372" s="50">
        <f>VLOOKUP(A372,Dec2023Data!$A$3:$AA$180,20,FALSE)</f>
        <v>0</v>
      </c>
      <c r="AA372" s="50">
        <f>VLOOKUP($A$8,Dec2023Data!$A$3:$AA$180,9,FALSE)</f>
        <v>0</v>
      </c>
      <c r="AB372" s="50">
        <f>VLOOKUP(A372,Dec2023Data!$A$3:$AA$180,21,FALSE)</f>
        <v>0</v>
      </c>
      <c r="AC372" s="50">
        <f>VLOOKUP($A$8,Dec2023Data!$A$3:$AA$180,9,FALSE)</f>
        <v>0</v>
      </c>
      <c r="AD372" s="50">
        <f>VLOOKUP(A372,Dec2023Data!$A$3:$AA$180,22,FALSE)</f>
        <v>0</v>
      </c>
      <c r="AE372" s="50">
        <f>VLOOKUP($A$8,Dec2023Data!$A$3:$AA$180,9,FALSE)</f>
        <v>0</v>
      </c>
      <c r="AF372" s="50">
        <f>VLOOKUP(A372,Dec2023Data!$A$3:$AA$180,23,FALSE)</f>
        <v>42.768000000000001</v>
      </c>
      <c r="AG372" s="51"/>
      <c r="AH372" s="51">
        <f>+AF372-R372-V372</f>
        <v>20.648</v>
      </c>
      <c r="AI372" s="57">
        <f>+AH372/AF372</f>
        <v>0.48279087167976054</v>
      </c>
      <c r="AK372" s="51">
        <f>+N372+P372+R372</f>
        <v>7.6950000000000003</v>
      </c>
    </row>
    <row r="373" spans="1:37" x14ac:dyDescent="0.25">
      <c r="B373" s="10"/>
      <c r="C373" s="7"/>
      <c r="D373" s="25"/>
      <c r="E373" s="25"/>
      <c r="F373" s="28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</row>
    <row r="374" spans="1:37" x14ac:dyDescent="0.25">
      <c r="A374" s="17" t="s">
        <v>592</v>
      </c>
      <c r="B374" s="10" t="s">
        <v>112</v>
      </c>
      <c r="C374" s="6" t="s">
        <v>593</v>
      </c>
      <c r="D374" s="25">
        <v>333775390</v>
      </c>
      <c r="E374" s="25">
        <v>0</v>
      </c>
      <c r="F374" s="25">
        <f>D374-E374</f>
        <v>333775390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</row>
    <row r="375" spans="1:37" x14ac:dyDescent="0.25">
      <c r="A375" s="17" t="s">
        <v>592</v>
      </c>
      <c r="B375" s="10" t="s">
        <v>167</v>
      </c>
      <c r="C375" s="6" t="s">
        <v>593</v>
      </c>
      <c r="D375" s="29">
        <v>52681760</v>
      </c>
      <c r="E375" s="29">
        <v>0</v>
      </c>
      <c r="F375" s="29">
        <f>D375-E375</f>
        <v>52681760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</row>
    <row r="376" spans="1:37" x14ac:dyDescent="0.25">
      <c r="A376" s="17" t="s">
        <v>592</v>
      </c>
      <c r="B376" s="10"/>
      <c r="C376" s="7" t="s">
        <v>594</v>
      </c>
      <c r="D376" s="26">
        <f>SUM(D374:D375)</f>
        <v>386457150</v>
      </c>
      <c r="E376" s="26">
        <f t="shared" ref="E376:F376" si="109">SUM(E374:E375)</f>
        <v>0</v>
      </c>
      <c r="F376" s="26">
        <f t="shared" si="109"/>
        <v>386457150</v>
      </c>
      <c r="G376" s="50">
        <f>VLOOKUP(A376,Dec2023Data!$A$3:$AA$180,8,FALSE)</f>
        <v>3.43</v>
      </c>
      <c r="H376" s="50">
        <f>VLOOKUP(A376,Dec2023Data!$A$3:$AA$180,9,FALSE)</f>
        <v>0</v>
      </c>
      <c r="I376" s="50">
        <f>VLOOKUP(A376,Dec2023Data!$A$3:$AA$180,10,FALSE)</f>
        <v>3.43</v>
      </c>
      <c r="J376" s="50">
        <f>VLOOKUP($A$8,Dec2023Data!$A$3:$AA$180,9,FALSE)</f>
        <v>0</v>
      </c>
      <c r="K376" s="50">
        <f>VLOOKUP(A376,Dec2023Data!$A$3:$AA$180,11,FALSE)</f>
        <v>0</v>
      </c>
      <c r="L376" s="50">
        <f>VLOOKUP($A$8,Dec2023Data!$A$3:$AA$180,9,FALSE)</f>
        <v>0</v>
      </c>
      <c r="M376" s="50">
        <f>VLOOKUP(A376,Dec2023Data!$A$3:$AA$180,12,FALSE)</f>
        <v>0</v>
      </c>
      <c r="N376" s="50">
        <f>VLOOKUP(A376,Dec2023Data!$A$3:$AA$180,13,FALSE)</f>
        <v>1.4E-2</v>
      </c>
      <c r="O376" s="50">
        <f>VLOOKUP($A$8,Dec2023Data!$A$3:$AA$180,9,FALSE)</f>
        <v>0</v>
      </c>
      <c r="P376" s="50">
        <f>VLOOKUP(A376,Dec2023Data!$A$3:$AA$180,14,FALSE)</f>
        <v>0</v>
      </c>
      <c r="Q376" s="50">
        <f>VLOOKUP($A$8,Dec2023Data!$A$3:$AA$180,9,FALSE)</f>
        <v>0</v>
      </c>
      <c r="R376" s="50">
        <f>VLOOKUP(A376,Dec2023Data!$A$3:$AA$180,15,FALSE)</f>
        <v>0</v>
      </c>
      <c r="S376" s="50">
        <f>VLOOKUP($A$8,Dec2023Data!$A$3:$AA$180,9,FALSE)</f>
        <v>0</v>
      </c>
      <c r="T376" s="50">
        <f>VLOOKUP(A376,Dec2023Data!$A$3:$AA$180,16,FALSE)</f>
        <v>6.0000000000000001E-3</v>
      </c>
      <c r="U376" s="50">
        <f>VLOOKUP($A$8,Dec2023Data!$A$3:$AA$180,9,FALSE)</f>
        <v>0</v>
      </c>
      <c r="V376" s="50">
        <f>VLOOKUP(A376,Dec2023Data!$A$3:$AA$180,18,FALSE)</f>
        <v>2.8149999999999999</v>
      </c>
      <c r="W376" s="50">
        <f>VLOOKUP($A$8,Dec2023Data!$A$3:$AA$180,9,FALSE)</f>
        <v>0</v>
      </c>
      <c r="X376" s="50">
        <f>VLOOKUP(A376,Dec2023Data!$A$3:$AA$180,19,FALSE)</f>
        <v>0</v>
      </c>
      <c r="Y376" s="50">
        <f>VLOOKUP($A$8,Dec2023Data!$A$3:$AA$180,9,FALSE)</f>
        <v>0</v>
      </c>
      <c r="Z376" s="50">
        <f>VLOOKUP(A376,Dec2023Data!$A$3:$AA$180,20,FALSE)</f>
        <v>0</v>
      </c>
      <c r="AA376" s="50">
        <f>VLOOKUP($A$8,Dec2023Data!$A$3:$AA$180,9,FALSE)</f>
        <v>0</v>
      </c>
      <c r="AB376" s="50">
        <f>VLOOKUP(A376,Dec2023Data!$A$3:$AA$180,21,FALSE)</f>
        <v>0</v>
      </c>
      <c r="AC376" s="50">
        <f>VLOOKUP($A$8,Dec2023Data!$A$3:$AA$180,9,FALSE)</f>
        <v>0</v>
      </c>
      <c r="AD376" s="50">
        <f>VLOOKUP(A376,Dec2023Data!$A$3:$AA$180,22,FALSE)</f>
        <v>0</v>
      </c>
      <c r="AE376" s="50">
        <f>VLOOKUP($A$8,Dec2023Data!$A$3:$AA$180,9,FALSE)</f>
        <v>0</v>
      </c>
      <c r="AF376" s="50">
        <f>VLOOKUP(A376,Dec2023Data!$A$3:$AA$180,23,FALSE)</f>
        <v>6.2649999999999997</v>
      </c>
      <c r="AG376" s="51"/>
      <c r="AH376" s="51">
        <f>+AF376-R376-V376</f>
        <v>3.4499999999999997</v>
      </c>
      <c r="AI376" s="57">
        <f>+AH376/AF376</f>
        <v>0.55067837190742219</v>
      </c>
      <c r="AK376" s="51">
        <f>+N376+P376+R376</f>
        <v>1.4E-2</v>
      </c>
    </row>
    <row r="377" spans="1:37" x14ac:dyDescent="0.25">
      <c r="B377" s="10"/>
      <c r="C377" s="7"/>
      <c r="D377" s="25"/>
      <c r="E377" s="25"/>
      <c r="F377" s="28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</row>
    <row r="378" spans="1:37" x14ac:dyDescent="0.25">
      <c r="A378" s="5" t="s">
        <v>595</v>
      </c>
      <c r="B378" s="10" t="s">
        <v>167</v>
      </c>
      <c r="C378" s="6" t="s">
        <v>596</v>
      </c>
      <c r="D378" s="29">
        <v>216075390</v>
      </c>
      <c r="E378" s="29">
        <v>0</v>
      </c>
      <c r="F378" s="29">
        <f>D378-E378</f>
        <v>216075390</v>
      </c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</row>
    <row r="379" spans="1:37" x14ac:dyDescent="0.25">
      <c r="A379" s="5" t="s">
        <v>595</v>
      </c>
      <c r="B379" s="10"/>
      <c r="C379" s="7" t="s">
        <v>597</v>
      </c>
      <c r="D379" s="26">
        <f t="shared" ref="D379:F379" si="110">SUM(D378)</f>
        <v>216075390</v>
      </c>
      <c r="E379" s="26">
        <f t="shared" si="110"/>
        <v>0</v>
      </c>
      <c r="F379" s="26">
        <f t="shared" si="110"/>
        <v>216075390</v>
      </c>
      <c r="G379" s="50">
        <f>VLOOKUP(A379,Dec2023Data!$A$3:$AA$180,8,FALSE)</f>
        <v>11.895</v>
      </c>
      <c r="H379" s="50">
        <f>VLOOKUP(A379,Dec2023Data!$A$3:$AA$180,9,FALSE)</f>
        <v>0</v>
      </c>
      <c r="I379" s="50">
        <f>VLOOKUP(A379,Dec2023Data!$A$3:$AA$180,10,FALSE)</f>
        <v>11.895</v>
      </c>
      <c r="J379" s="50">
        <f>VLOOKUP($A$8,Dec2023Data!$A$3:$AA$180,9,FALSE)</f>
        <v>0</v>
      </c>
      <c r="K379" s="50">
        <f>VLOOKUP(A379,Dec2023Data!$A$3:$AA$180,11,FALSE)</f>
        <v>0</v>
      </c>
      <c r="L379" s="50">
        <f>VLOOKUP($A$8,Dec2023Data!$A$3:$AA$180,9,FALSE)</f>
        <v>0</v>
      </c>
      <c r="M379" s="50">
        <f>VLOOKUP(A379,Dec2023Data!$A$3:$AA$180,12,FALSE)</f>
        <v>0</v>
      </c>
      <c r="N379" s="50">
        <f>VLOOKUP(A379,Dec2023Data!$A$3:$AA$180,13,FALSE)</f>
        <v>0</v>
      </c>
      <c r="O379" s="50">
        <f>VLOOKUP($A$8,Dec2023Data!$A$3:$AA$180,9,FALSE)</f>
        <v>0</v>
      </c>
      <c r="P379" s="50">
        <f>VLOOKUP(A379,Dec2023Data!$A$3:$AA$180,14,FALSE)</f>
        <v>0</v>
      </c>
      <c r="Q379" s="50">
        <f>VLOOKUP($A$8,Dec2023Data!$A$3:$AA$180,9,FALSE)</f>
        <v>0</v>
      </c>
      <c r="R379" s="50">
        <f>VLOOKUP(A379,Dec2023Data!$A$3:$AA$180,15,FALSE)</f>
        <v>1.62</v>
      </c>
      <c r="S379" s="50">
        <f>VLOOKUP($A$8,Dec2023Data!$A$3:$AA$180,9,FALSE)</f>
        <v>0</v>
      </c>
      <c r="T379" s="50">
        <f>VLOOKUP(A379,Dec2023Data!$A$3:$AA$180,16,FALSE)</f>
        <v>3.0000000000000001E-3</v>
      </c>
      <c r="U379" s="50">
        <f>VLOOKUP($A$8,Dec2023Data!$A$3:$AA$180,9,FALSE)</f>
        <v>0</v>
      </c>
      <c r="V379" s="50">
        <f>VLOOKUP(A379,Dec2023Data!$A$3:$AA$180,18,FALSE)</f>
        <v>12.478999999999999</v>
      </c>
      <c r="W379" s="50">
        <f>VLOOKUP($A$8,Dec2023Data!$A$3:$AA$180,9,FALSE)</f>
        <v>0</v>
      </c>
      <c r="X379" s="50">
        <f>VLOOKUP(A379,Dec2023Data!$A$3:$AA$180,19,FALSE)</f>
        <v>0</v>
      </c>
      <c r="Y379" s="50">
        <f>VLOOKUP($A$8,Dec2023Data!$A$3:$AA$180,9,FALSE)</f>
        <v>0</v>
      </c>
      <c r="Z379" s="50">
        <f>VLOOKUP(A379,Dec2023Data!$A$3:$AA$180,20,FALSE)</f>
        <v>0</v>
      </c>
      <c r="AA379" s="50">
        <f>VLOOKUP($A$8,Dec2023Data!$A$3:$AA$180,9,FALSE)</f>
        <v>0</v>
      </c>
      <c r="AB379" s="50">
        <f>VLOOKUP(A379,Dec2023Data!$A$3:$AA$180,21,FALSE)</f>
        <v>0</v>
      </c>
      <c r="AC379" s="50">
        <f>VLOOKUP($A$8,Dec2023Data!$A$3:$AA$180,9,FALSE)</f>
        <v>0</v>
      </c>
      <c r="AD379" s="50">
        <f>VLOOKUP(A379,Dec2023Data!$A$3:$AA$180,22,FALSE)</f>
        <v>0</v>
      </c>
      <c r="AE379" s="50">
        <f>VLOOKUP($A$8,Dec2023Data!$A$3:$AA$180,9,FALSE)</f>
        <v>0</v>
      </c>
      <c r="AF379" s="50">
        <f>VLOOKUP(A379,Dec2023Data!$A$3:$AA$180,23,FALSE)</f>
        <v>25.997</v>
      </c>
      <c r="AG379" s="51"/>
      <c r="AH379" s="51">
        <f>+AF379-R379-V379</f>
        <v>11.898</v>
      </c>
      <c r="AI379" s="57">
        <f>+AH379/AF379</f>
        <v>0.45766819248374813</v>
      </c>
      <c r="AK379" s="51">
        <f>+N379+P379+R379</f>
        <v>1.62</v>
      </c>
    </row>
    <row r="380" spans="1:37" x14ac:dyDescent="0.25">
      <c r="B380" s="10"/>
      <c r="C380" s="7"/>
      <c r="D380" s="25"/>
      <c r="E380" s="25"/>
      <c r="F380" s="28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</row>
    <row r="381" spans="1:37" x14ac:dyDescent="0.25">
      <c r="A381" s="5" t="s">
        <v>598</v>
      </c>
      <c r="B381" s="10" t="s">
        <v>167</v>
      </c>
      <c r="C381" s="6" t="s">
        <v>599</v>
      </c>
      <c r="D381" s="29">
        <v>2515714950</v>
      </c>
      <c r="E381" s="29">
        <v>31075520</v>
      </c>
      <c r="F381" s="29">
        <f>D381-E381</f>
        <v>2484639430</v>
      </c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</row>
    <row r="382" spans="1:37" x14ac:dyDescent="0.25">
      <c r="A382" s="5" t="s">
        <v>598</v>
      </c>
      <c r="B382" s="10"/>
      <c r="C382" s="7" t="s">
        <v>600</v>
      </c>
      <c r="D382" s="26">
        <f t="shared" ref="D382:F382" si="111">SUM(D381)</f>
        <v>2515714950</v>
      </c>
      <c r="E382" s="26">
        <f t="shared" si="111"/>
        <v>31075520</v>
      </c>
      <c r="F382" s="26">
        <f t="shared" si="111"/>
        <v>2484639430</v>
      </c>
      <c r="G382" s="50">
        <f>VLOOKUP(A382,Dec2023Data!$A$3:$AA$180,8,FALSE)</f>
        <v>27</v>
      </c>
      <c r="H382" s="50">
        <f>VLOOKUP(A382,Dec2023Data!$A$3:$AA$180,9,FALSE)</f>
        <v>0</v>
      </c>
      <c r="I382" s="50">
        <f>VLOOKUP(A382,Dec2023Data!$A$3:$AA$180,10,FALSE)</f>
        <v>27</v>
      </c>
      <c r="J382" s="50">
        <f>VLOOKUP($A$8,Dec2023Data!$A$3:$AA$180,9,FALSE)</f>
        <v>0</v>
      </c>
      <c r="K382" s="50">
        <f>VLOOKUP(A382,Dec2023Data!$A$3:$AA$180,11,FALSE)</f>
        <v>0</v>
      </c>
      <c r="L382" s="50">
        <f>VLOOKUP($A$8,Dec2023Data!$A$3:$AA$180,9,FALSE)</f>
        <v>0</v>
      </c>
      <c r="M382" s="50">
        <f>VLOOKUP(A382,Dec2023Data!$A$3:$AA$180,12,FALSE)</f>
        <v>0</v>
      </c>
      <c r="N382" s="50">
        <f>VLOOKUP(A382,Dec2023Data!$A$3:$AA$180,13,FALSE)</f>
        <v>0</v>
      </c>
      <c r="O382" s="50">
        <f>VLOOKUP($A$8,Dec2023Data!$A$3:$AA$180,9,FALSE)</f>
        <v>0</v>
      </c>
      <c r="P382" s="50">
        <f>VLOOKUP(A382,Dec2023Data!$A$3:$AA$180,14,FALSE)</f>
        <v>0</v>
      </c>
      <c r="Q382" s="50">
        <f>VLOOKUP($A$8,Dec2023Data!$A$3:$AA$180,9,FALSE)</f>
        <v>0</v>
      </c>
      <c r="R382" s="50">
        <f>VLOOKUP(A382,Dec2023Data!$A$3:$AA$180,15,FALSE)</f>
        <v>6.6289999999999996</v>
      </c>
      <c r="S382" s="50">
        <f>VLOOKUP($A$8,Dec2023Data!$A$3:$AA$180,9,FALSE)</f>
        <v>0</v>
      </c>
      <c r="T382" s="50">
        <f>VLOOKUP(A382,Dec2023Data!$A$3:$AA$180,16,FALSE)</f>
        <v>9.4E-2</v>
      </c>
      <c r="U382" s="50">
        <f>VLOOKUP($A$8,Dec2023Data!$A$3:$AA$180,9,FALSE)</f>
        <v>0</v>
      </c>
      <c r="V382" s="50">
        <f>VLOOKUP(A382,Dec2023Data!$A$3:$AA$180,18,FALSE)</f>
        <v>11.353999999999999</v>
      </c>
      <c r="W382" s="50">
        <f>VLOOKUP($A$8,Dec2023Data!$A$3:$AA$180,9,FALSE)</f>
        <v>0</v>
      </c>
      <c r="X382" s="50">
        <f>VLOOKUP(A382,Dec2023Data!$A$3:$AA$180,19,FALSE)</f>
        <v>0</v>
      </c>
      <c r="Y382" s="50">
        <f>VLOOKUP($A$8,Dec2023Data!$A$3:$AA$180,9,FALSE)</f>
        <v>0</v>
      </c>
      <c r="Z382" s="50">
        <f>VLOOKUP(A382,Dec2023Data!$A$3:$AA$180,20,FALSE)</f>
        <v>0</v>
      </c>
      <c r="AA382" s="50">
        <f>VLOOKUP($A$8,Dec2023Data!$A$3:$AA$180,9,FALSE)</f>
        <v>0</v>
      </c>
      <c r="AB382" s="50">
        <f>VLOOKUP(A382,Dec2023Data!$A$3:$AA$180,21,FALSE)</f>
        <v>0</v>
      </c>
      <c r="AC382" s="50">
        <f>VLOOKUP($A$8,Dec2023Data!$A$3:$AA$180,9,FALSE)</f>
        <v>0</v>
      </c>
      <c r="AD382" s="50">
        <f>VLOOKUP(A382,Dec2023Data!$A$3:$AA$180,22,FALSE)</f>
        <v>0</v>
      </c>
      <c r="AE382" s="50">
        <f>VLOOKUP($A$8,Dec2023Data!$A$3:$AA$180,9,FALSE)</f>
        <v>0</v>
      </c>
      <c r="AF382" s="50">
        <f>VLOOKUP(A382,Dec2023Data!$A$3:$AA$180,23,FALSE)</f>
        <v>45.076999999999998</v>
      </c>
      <c r="AG382" s="51"/>
      <c r="AH382" s="51">
        <f>+AF382-R382-V382</f>
        <v>27.094000000000001</v>
      </c>
      <c r="AI382" s="57">
        <f>+AH382/AF382</f>
        <v>0.60106040774674452</v>
      </c>
      <c r="AK382" s="51">
        <f>+N382+P382+R382</f>
        <v>6.6289999999999996</v>
      </c>
    </row>
    <row r="383" spans="1:37" x14ac:dyDescent="0.25">
      <c r="B383" s="10"/>
      <c r="C383" s="7"/>
      <c r="D383" s="25"/>
      <c r="E383" s="25"/>
      <c r="F383" s="28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</row>
    <row r="384" spans="1:37" x14ac:dyDescent="0.25">
      <c r="A384" s="5" t="s">
        <v>601</v>
      </c>
      <c r="B384" s="10" t="s">
        <v>171</v>
      </c>
      <c r="C384" s="6" t="s">
        <v>602</v>
      </c>
      <c r="D384" s="25">
        <v>54531889</v>
      </c>
      <c r="E384" s="25">
        <v>0</v>
      </c>
      <c r="F384" s="25">
        <f>D384-E384</f>
        <v>54531889</v>
      </c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</row>
    <row r="385" spans="1:37" x14ac:dyDescent="0.25">
      <c r="A385" s="5" t="s">
        <v>601</v>
      </c>
      <c r="B385" s="10"/>
      <c r="C385" s="7" t="s">
        <v>603</v>
      </c>
      <c r="D385" s="26">
        <f t="shared" ref="D385:E385" si="112">SUM(D384)</f>
        <v>54531889</v>
      </c>
      <c r="E385" s="26">
        <f t="shared" si="112"/>
        <v>0</v>
      </c>
      <c r="F385" s="26">
        <f>SUM(F384)</f>
        <v>54531889</v>
      </c>
      <c r="G385" s="50">
        <f>VLOOKUP(A385,Dec2023Data!$A$3:$AA$180,8,FALSE)</f>
        <v>27</v>
      </c>
      <c r="H385" s="50">
        <f>VLOOKUP(A385,Dec2023Data!$A$3:$AA$180,9,FALSE)</f>
        <v>3.5470000000000002</v>
      </c>
      <c r="I385" s="50">
        <f>VLOOKUP(A385,Dec2023Data!$A$3:$AA$180,10,FALSE)</f>
        <v>23.452999999999999</v>
      </c>
      <c r="J385" s="50">
        <f>VLOOKUP($A$8,Dec2023Data!$A$3:$AA$180,9,FALSE)</f>
        <v>0</v>
      </c>
      <c r="K385" s="50">
        <f>VLOOKUP(A385,Dec2023Data!$A$3:$AA$180,11,FALSE)</f>
        <v>0</v>
      </c>
      <c r="L385" s="50">
        <f>VLOOKUP($A$8,Dec2023Data!$A$3:$AA$180,9,FALSE)</f>
        <v>0</v>
      </c>
      <c r="M385" s="50">
        <f>VLOOKUP(A385,Dec2023Data!$A$3:$AA$180,12,FALSE)</f>
        <v>0</v>
      </c>
      <c r="N385" s="50">
        <f>VLOOKUP(A385,Dec2023Data!$A$3:$AA$180,13,FALSE)</f>
        <v>0</v>
      </c>
      <c r="O385" s="50">
        <f>VLOOKUP($A$8,Dec2023Data!$A$3:$AA$180,9,FALSE)</f>
        <v>0</v>
      </c>
      <c r="P385" s="50">
        <f>VLOOKUP(A385,Dec2023Data!$A$3:$AA$180,14,FALSE)</f>
        <v>0</v>
      </c>
      <c r="Q385" s="50">
        <f>VLOOKUP($A$8,Dec2023Data!$A$3:$AA$180,9,FALSE)</f>
        <v>0</v>
      </c>
      <c r="R385" s="50">
        <f>VLOOKUP(A385,Dec2023Data!$A$3:$AA$180,15,FALSE)</f>
        <v>1.284</v>
      </c>
      <c r="S385" s="50">
        <f>VLOOKUP($A$8,Dec2023Data!$A$3:$AA$180,9,FALSE)</f>
        <v>0</v>
      </c>
      <c r="T385" s="50">
        <f>VLOOKUP(A385,Dec2023Data!$A$3:$AA$180,16,FALSE)</f>
        <v>0</v>
      </c>
      <c r="U385" s="50">
        <f>VLOOKUP($A$8,Dec2023Data!$A$3:$AA$180,9,FALSE)</f>
        <v>0</v>
      </c>
      <c r="V385" s="50">
        <f>VLOOKUP(A385,Dec2023Data!$A$3:$AA$180,18,FALSE)</f>
        <v>9.5359999999999996</v>
      </c>
      <c r="W385" s="50">
        <f>VLOOKUP($A$8,Dec2023Data!$A$3:$AA$180,9,FALSE)</f>
        <v>0</v>
      </c>
      <c r="X385" s="50">
        <f>VLOOKUP(A385,Dec2023Data!$A$3:$AA$180,19,FALSE)</f>
        <v>0</v>
      </c>
      <c r="Y385" s="50">
        <f>VLOOKUP($A$8,Dec2023Data!$A$3:$AA$180,9,FALSE)</f>
        <v>0</v>
      </c>
      <c r="Z385" s="50">
        <f>VLOOKUP(A385,Dec2023Data!$A$3:$AA$180,20,FALSE)</f>
        <v>0</v>
      </c>
      <c r="AA385" s="50">
        <f>VLOOKUP($A$8,Dec2023Data!$A$3:$AA$180,9,FALSE)</f>
        <v>0</v>
      </c>
      <c r="AB385" s="50">
        <f>VLOOKUP(A385,Dec2023Data!$A$3:$AA$180,21,FALSE)</f>
        <v>0</v>
      </c>
      <c r="AC385" s="50">
        <f>VLOOKUP($A$8,Dec2023Data!$A$3:$AA$180,9,FALSE)</f>
        <v>0</v>
      </c>
      <c r="AD385" s="50">
        <f>VLOOKUP(A385,Dec2023Data!$A$3:$AA$180,22,FALSE)</f>
        <v>0</v>
      </c>
      <c r="AE385" s="50">
        <f>VLOOKUP($A$8,Dec2023Data!$A$3:$AA$180,9,FALSE)</f>
        <v>0</v>
      </c>
      <c r="AF385" s="50">
        <f>VLOOKUP(A385,Dec2023Data!$A$3:$AA$180,23,FALSE)</f>
        <v>34.273000000000003</v>
      </c>
      <c r="AG385" s="51"/>
      <c r="AH385" s="51">
        <f>+AF385-R385-V385</f>
        <v>23.453000000000003</v>
      </c>
      <c r="AI385" s="57">
        <f>+AH385/AF385</f>
        <v>0.68429959443293553</v>
      </c>
      <c r="AK385" s="51">
        <f>+N385+P385+R385</f>
        <v>1.284</v>
      </c>
    </row>
    <row r="386" spans="1:37" x14ac:dyDescent="0.25">
      <c r="B386" s="10"/>
      <c r="C386" s="7"/>
      <c r="D386" s="25"/>
      <c r="E386" s="25"/>
      <c r="F386" s="28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</row>
    <row r="387" spans="1:37" x14ac:dyDescent="0.25">
      <c r="A387" s="16" t="s">
        <v>604</v>
      </c>
      <c r="B387" s="14" t="s">
        <v>173</v>
      </c>
      <c r="C387" s="15" t="s">
        <v>605</v>
      </c>
      <c r="D387" s="29">
        <v>411725505</v>
      </c>
      <c r="E387" s="29">
        <v>0</v>
      </c>
      <c r="F387" s="29">
        <f>D387-E387</f>
        <v>411725505</v>
      </c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</row>
    <row r="388" spans="1:37" x14ac:dyDescent="0.25">
      <c r="A388" s="17" t="s">
        <v>604</v>
      </c>
      <c r="B388" s="10"/>
      <c r="C388" s="7" t="s">
        <v>606</v>
      </c>
      <c r="D388" s="26">
        <f t="shared" ref="D388:E388" si="113">SUM(D387)</f>
        <v>411725505</v>
      </c>
      <c r="E388" s="26">
        <f t="shared" si="113"/>
        <v>0</v>
      </c>
      <c r="F388" s="26">
        <f>SUM(F387)</f>
        <v>411725505</v>
      </c>
      <c r="G388" s="50">
        <f>VLOOKUP(A388,Dec2023Data!$A$3:$AA$180,8,FALSE)</f>
        <v>27</v>
      </c>
      <c r="H388" s="50">
        <f>VLOOKUP(A388,Dec2023Data!$A$3:$AA$180,9,FALSE)</f>
        <v>3.484</v>
      </c>
      <c r="I388" s="50">
        <f>VLOOKUP(A388,Dec2023Data!$A$3:$AA$180,10,FALSE)</f>
        <v>23.515999999999998</v>
      </c>
      <c r="J388" s="50">
        <f>VLOOKUP($A$8,Dec2023Data!$A$3:$AA$180,9,FALSE)</f>
        <v>0</v>
      </c>
      <c r="K388" s="50">
        <f>VLOOKUP(A388,Dec2023Data!$A$3:$AA$180,11,FALSE)</f>
        <v>0</v>
      </c>
      <c r="L388" s="50">
        <f>VLOOKUP($A$8,Dec2023Data!$A$3:$AA$180,9,FALSE)</f>
        <v>0</v>
      </c>
      <c r="M388" s="50">
        <f>VLOOKUP(A388,Dec2023Data!$A$3:$AA$180,12,FALSE)</f>
        <v>0</v>
      </c>
      <c r="N388" s="50">
        <f>VLOOKUP(A388,Dec2023Data!$A$3:$AA$180,13,FALSE)</f>
        <v>0.67500000000000004</v>
      </c>
      <c r="O388" s="50">
        <f>VLOOKUP($A$8,Dec2023Data!$A$3:$AA$180,9,FALSE)</f>
        <v>0</v>
      </c>
      <c r="P388" s="50">
        <f>VLOOKUP(A388,Dec2023Data!$A$3:$AA$180,14,FALSE)</f>
        <v>0</v>
      </c>
      <c r="Q388" s="50">
        <f>VLOOKUP($A$8,Dec2023Data!$A$3:$AA$180,9,FALSE)</f>
        <v>0</v>
      </c>
      <c r="R388" s="50">
        <f>VLOOKUP(A388,Dec2023Data!$A$3:$AA$180,15,FALSE)</f>
        <v>4.6150000000000002</v>
      </c>
      <c r="S388" s="50">
        <f>VLOOKUP($A$8,Dec2023Data!$A$3:$AA$180,9,FALSE)</f>
        <v>0</v>
      </c>
      <c r="T388" s="50">
        <f>VLOOKUP(A388,Dec2023Data!$A$3:$AA$180,16,FALSE)</f>
        <v>0.16300000000000001</v>
      </c>
      <c r="U388" s="50">
        <f>VLOOKUP($A$8,Dec2023Data!$A$3:$AA$180,9,FALSE)</f>
        <v>0</v>
      </c>
      <c r="V388" s="50">
        <f>VLOOKUP(A388,Dec2023Data!$A$3:$AA$180,18,FALSE)</f>
        <v>6.5270000000000001</v>
      </c>
      <c r="W388" s="50">
        <f>VLOOKUP($A$8,Dec2023Data!$A$3:$AA$180,9,FALSE)</f>
        <v>0</v>
      </c>
      <c r="X388" s="50">
        <f>VLOOKUP(A388,Dec2023Data!$A$3:$AA$180,19,FALSE)</f>
        <v>0</v>
      </c>
      <c r="Y388" s="50">
        <f>VLOOKUP($A$8,Dec2023Data!$A$3:$AA$180,9,FALSE)</f>
        <v>0</v>
      </c>
      <c r="Z388" s="50">
        <f>VLOOKUP(A388,Dec2023Data!$A$3:$AA$180,20,FALSE)</f>
        <v>0</v>
      </c>
      <c r="AA388" s="50">
        <f>VLOOKUP($A$8,Dec2023Data!$A$3:$AA$180,9,FALSE)</f>
        <v>0</v>
      </c>
      <c r="AB388" s="50">
        <f>VLOOKUP(A388,Dec2023Data!$A$3:$AA$180,21,FALSE)</f>
        <v>0</v>
      </c>
      <c r="AC388" s="50">
        <f>VLOOKUP($A$8,Dec2023Data!$A$3:$AA$180,9,FALSE)</f>
        <v>0</v>
      </c>
      <c r="AD388" s="50">
        <f>VLOOKUP(A388,Dec2023Data!$A$3:$AA$180,22,FALSE)</f>
        <v>0</v>
      </c>
      <c r="AE388" s="50">
        <f>VLOOKUP($A$8,Dec2023Data!$A$3:$AA$180,9,FALSE)</f>
        <v>0</v>
      </c>
      <c r="AF388" s="50">
        <f>VLOOKUP(A388,Dec2023Data!$A$3:$AA$180,23,FALSE)</f>
        <v>35.496000000000002</v>
      </c>
      <c r="AG388" s="51"/>
      <c r="AH388" s="51">
        <f>+AF388-R388-V388</f>
        <v>24.353999999999999</v>
      </c>
      <c r="AI388" s="57">
        <f>+AH388/AF388</f>
        <v>0.68610547667342792</v>
      </c>
      <c r="AK388" s="51">
        <f>+N388+P388+R388</f>
        <v>5.29</v>
      </c>
    </row>
    <row r="389" spans="1:37" x14ac:dyDescent="0.25">
      <c r="B389" s="10"/>
      <c r="C389" s="7"/>
      <c r="D389" s="25"/>
      <c r="E389" s="25"/>
      <c r="F389" s="28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</row>
    <row r="390" spans="1:37" x14ac:dyDescent="0.25">
      <c r="A390" s="13" t="s">
        <v>607</v>
      </c>
      <c r="B390" s="14" t="s">
        <v>175</v>
      </c>
      <c r="C390" s="15" t="s">
        <v>608</v>
      </c>
      <c r="D390" s="29">
        <v>604219120</v>
      </c>
      <c r="E390" s="29">
        <v>0</v>
      </c>
      <c r="F390" s="29">
        <f>D390-E390</f>
        <v>604219120</v>
      </c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</row>
    <row r="391" spans="1:37" x14ac:dyDescent="0.25">
      <c r="A391" s="5" t="s">
        <v>607</v>
      </c>
      <c r="B391" s="10"/>
      <c r="C391" s="7" t="s">
        <v>609</v>
      </c>
      <c r="D391" s="26">
        <f t="shared" ref="D391:E391" si="114">SUM(D390)</f>
        <v>604219120</v>
      </c>
      <c r="E391" s="26">
        <f t="shared" si="114"/>
        <v>0</v>
      </c>
      <c r="F391" s="26">
        <f>SUM(F390)</f>
        <v>604219120</v>
      </c>
      <c r="G391" s="50">
        <f>VLOOKUP(A391,Dec2023Data!$A$3:$AA$180,8,FALSE)</f>
        <v>27</v>
      </c>
      <c r="H391" s="50">
        <f>VLOOKUP(A391,Dec2023Data!$A$3:$AA$180,9,FALSE)</f>
        <v>5.1550000000000002</v>
      </c>
      <c r="I391" s="50">
        <f>VLOOKUP(A391,Dec2023Data!$A$3:$AA$180,10,FALSE)</f>
        <v>21.844999999999999</v>
      </c>
      <c r="J391" s="50">
        <f>VLOOKUP($A$8,Dec2023Data!$A$3:$AA$180,9,FALSE)</f>
        <v>0</v>
      </c>
      <c r="K391" s="50">
        <f>VLOOKUP(A391,Dec2023Data!$A$3:$AA$180,11,FALSE)</f>
        <v>0</v>
      </c>
      <c r="L391" s="50">
        <f>VLOOKUP($A$8,Dec2023Data!$A$3:$AA$180,9,FALSE)</f>
        <v>0</v>
      </c>
      <c r="M391" s="50">
        <f>VLOOKUP(A391,Dec2023Data!$A$3:$AA$180,12,FALSE)</f>
        <v>0</v>
      </c>
      <c r="N391" s="50">
        <f>VLOOKUP(A391,Dec2023Data!$A$3:$AA$180,13,FALSE)</f>
        <v>0</v>
      </c>
      <c r="O391" s="50">
        <f>VLOOKUP($A$8,Dec2023Data!$A$3:$AA$180,9,FALSE)</f>
        <v>0</v>
      </c>
      <c r="P391" s="50">
        <f>VLOOKUP(A391,Dec2023Data!$A$3:$AA$180,14,FALSE)</f>
        <v>0</v>
      </c>
      <c r="Q391" s="50">
        <f>VLOOKUP($A$8,Dec2023Data!$A$3:$AA$180,9,FALSE)</f>
        <v>0</v>
      </c>
      <c r="R391" s="50">
        <f>VLOOKUP(A391,Dec2023Data!$A$3:$AA$180,15,FALSE)</f>
        <v>0</v>
      </c>
      <c r="S391" s="50">
        <f>VLOOKUP($A$8,Dec2023Data!$A$3:$AA$180,9,FALSE)</f>
        <v>0</v>
      </c>
      <c r="T391" s="50">
        <f>VLOOKUP(A391,Dec2023Data!$A$3:$AA$180,16,FALSE)</f>
        <v>0</v>
      </c>
      <c r="U391" s="50">
        <f>VLOOKUP($A$8,Dec2023Data!$A$3:$AA$180,9,FALSE)</f>
        <v>0</v>
      </c>
      <c r="V391" s="50">
        <f>VLOOKUP(A391,Dec2023Data!$A$3:$AA$180,18,FALSE)</f>
        <v>2.359</v>
      </c>
      <c r="W391" s="50">
        <f>VLOOKUP($A$8,Dec2023Data!$A$3:$AA$180,9,FALSE)</f>
        <v>0</v>
      </c>
      <c r="X391" s="50">
        <f>VLOOKUP(A391,Dec2023Data!$A$3:$AA$180,19,FALSE)</f>
        <v>0</v>
      </c>
      <c r="Y391" s="50">
        <f>VLOOKUP($A$8,Dec2023Data!$A$3:$AA$180,9,FALSE)</f>
        <v>0</v>
      </c>
      <c r="Z391" s="50">
        <f>VLOOKUP(A391,Dec2023Data!$A$3:$AA$180,20,FALSE)</f>
        <v>0</v>
      </c>
      <c r="AA391" s="50">
        <f>VLOOKUP($A$8,Dec2023Data!$A$3:$AA$180,9,FALSE)</f>
        <v>0</v>
      </c>
      <c r="AB391" s="50">
        <f>VLOOKUP(A391,Dec2023Data!$A$3:$AA$180,21,FALSE)</f>
        <v>0</v>
      </c>
      <c r="AC391" s="50">
        <f>VLOOKUP($A$8,Dec2023Data!$A$3:$AA$180,9,FALSE)</f>
        <v>0</v>
      </c>
      <c r="AD391" s="50">
        <f>VLOOKUP(A391,Dec2023Data!$A$3:$AA$180,22,FALSE)</f>
        <v>0</v>
      </c>
      <c r="AE391" s="50">
        <f>VLOOKUP($A$8,Dec2023Data!$A$3:$AA$180,9,FALSE)</f>
        <v>0</v>
      </c>
      <c r="AF391" s="50">
        <f>VLOOKUP(A391,Dec2023Data!$A$3:$AA$180,23,FALSE)</f>
        <v>24.204000000000001</v>
      </c>
      <c r="AG391" s="51"/>
      <c r="AH391" s="51">
        <f>+AF391-R391-V391</f>
        <v>21.844999999999999</v>
      </c>
      <c r="AI391" s="57">
        <f>+AH391/AF391</f>
        <v>0.90253677078168892</v>
      </c>
      <c r="AK391" s="51">
        <f>+N391+P391+R391</f>
        <v>0</v>
      </c>
    </row>
    <row r="392" spans="1:37" x14ac:dyDescent="0.25">
      <c r="B392" s="10"/>
      <c r="C392" s="7"/>
      <c r="D392" s="25"/>
      <c r="E392" s="25"/>
      <c r="F392" s="28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</row>
    <row r="393" spans="1:37" x14ac:dyDescent="0.25">
      <c r="A393" s="5" t="s">
        <v>610</v>
      </c>
      <c r="B393" s="10" t="s">
        <v>175</v>
      </c>
      <c r="C393" s="6" t="s">
        <v>611</v>
      </c>
      <c r="D393" s="29">
        <v>62017240</v>
      </c>
      <c r="E393" s="29">
        <v>0</v>
      </c>
      <c r="F393" s="29">
        <f>D393-E393</f>
        <v>62017240</v>
      </c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</row>
    <row r="394" spans="1:37" x14ac:dyDescent="0.25">
      <c r="A394" s="5" t="s">
        <v>610</v>
      </c>
      <c r="B394" s="10"/>
      <c r="C394" s="7" t="s">
        <v>612</v>
      </c>
      <c r="D394" s="26">
        <f t="shared" ref="D394:E394" si="115">SUM(D393)</f>
        <v>62017240</v>
      </c>
      <c r="E394" s="26">
        <f t="shared" si="115"/>
        <v>0</v>
      </c>
      <c r="F394" s="26">
        <f>SUM(F393)</f>
        <v>62017240</v>
      </c>
      <c r="G394" s="50">
        <f>VLOOKUP(A394,Dec2023Data!$A$3:$AA$180,8,FALSE)</f>
        <v>27</v>
      </c>
      <c r="H394" s="50">
        <f>VLOOKUP(A394,Dec2023Data!$A$3:$AA$180,9,FALSE)</f>
        <v>3.117</v>
      </c>
      <c r="I394" s="50">
        <f>VLOOKUP(A394,Dec2023Data!$A$3:$AA$180,10,FALSE)</f>
        <v>23.882999999999999</v>
      </c>
      <c r="J394" s="50">
        <f>VLOOKUP($A$8,Dec2023Data!$A$3:$AA$180,9,FALSE)</f>
        <v>0</v>
      </c>
      <c r="K394" s="50">
        <f>VLOOKUP(A394,Dec2023Data!$A$3:$AA$180,11,FALSE)</f>
        <v>0</v>
      </c>
      <c r="L394" s="50">
        <f>VLOOKUP($A$8,Dec2023Data!$A$3:$AA$180,9,FALSE)</f>
        <v>0</v>
      </c>
      <c r="M394" s="50">
        <f>VLOOKUP(A394,Dec2023Data!$A$3:$AA$180,12,FALSE)</f>
        <v>0</v>
      </c>
      <c r="N394" s="50">
        <f>VLOOKUP(A394,Dec2023Data!$A$3:$AA$180,13,FALSE)</f>
        <v>0</v>
      </c>
      <c r="O394" s="50">
        <f>VLOOKUP($A$8,Dec2023Data!$A$3:$AA$180,9,FALSE)</f>
        <v>0</v>
      </c>
      <c r="P394" s="50">
        <f>VLOOKUP(A394,Dec2023Data!$A$3:$AA$180,14,FALSE)</f>
        <v>0</v>
      </c>
      <c r="Q394" s="50">
        <f>VLOOKUP($A$8,Dec2023Data!$A$3:$AA$180,9,FALSE)</f>
        <v>0</v>
      </c>
      <c r="R394" s="50">
        <f>VLOOKUP(A394,Dec2023Data!$A$3:$AA$180,15,FALSE)</f>
        <v>6.2889999999999997</v>
      </c>
      <c r="S394" s="50">
        <f>VLOOKUP($A$8,Dec2023Data!$A$3:$AA$180,9,FALSE)</f>
        <v>0</v>
      </c>
      <c r="T394" s="50">
        <f>VLOOKUP(A394,Dec2023Data!$A$3:$AA$180,16,FALSE)</f>
        <v>0</v>
      </c>
      <c r="U394" s="50">
        <f>VLOOKUP($A$8,Dec2023Data!$A$3:$AA$180,9,FALSE)</f>
        <v>0</v>
      </c>
      <c r="V394" s="50">
        <f>VLOOKUP(A394,Dec2023Data!$A$3:$AA$180,18,FALSE)</f>
        <v>3.7890000000000001</v>
      </c>
      <c r="W394" s="50">
        <f>VLOOKUP($A$8,Dec2023Data!$A$3:$AA$180,9,FALSE)</f>
        <v>0</v>
      </c>
      <c r="X394" s="50">
        <f>VLOOKUP(A394,Dec2023Data!$A$3:$AA$180,19,FALSE)</f>
        <v>0</v>
      </c>
      <c r="Y394" s="50">
        <f>VLOOKUP($A$8,Dec2023Data!$A$3:$AA$180,9,FALSE)</f>
        <v>0</v>
      </c>
      <c r="Z394" s="50">
        <f>VLOOKUP(A394,Dec2023Data!$A$3:$AA$180,20,FALSE)</f>
        <v>0</v>
      </c>
      <c r="AA394" s="50">
        <f>VLOOKUP($A$8,Dec2023Data!$A$3:$AA$180,9,FALSE)</f>
        <v>0</v>
      </c>
      <c r="AB394" s="50">
        <f>VLOOKUP(A394,Dec2023Data!$A$3:$AA$180,21,FALSE)</f>
        <v>0</v>
      </c>
      <c r="AC394" s="50">
        <f>VLOOKUP($A$8,Dec2023Data!$A$3:$AA$180,9,FALSE)</f>
        <v>0</v>
      </c>
      <c r="AD394" s="50">
        <f>VLOOKUP(A394,Dec2023Data!$A$3:$AA$180,22,FALSE)</f>
        <v>0</v>
      </c>
      <c r="AE394" s="50">
        <f>VLOOKUP($A$8,Dec2023Data!$A$3:$AA$180,9,FALSE)</f>
        <v>0</v>
      </c>
      <c r="AF394" s="50">
        <f>VLOOKUP(A394,Dec2023Data!$A$3:$AA$180,23,FALSE)</f>
        <v>33.960999999999999</v>
      </c>
      <c r="AG394" s="51"/>
      <c r="AH394" s="51">
        <f>+AF394-R394-V394</f>
        <v>23.882999999999996</v>
      </c>
      <c r="AI394" s="57">
        <f>+AH394/AF394</f>
        <v>0.70324784311416022</v>
      </c>
      <c r="AK394" s="51">
        <f>+N394+P394+R394</f>
        <v>6.2889999999999997</v>
      </c>
    </row>
    <row r="395" spans="1:37" x14ac:dyDescent="0.25">
      <c r="B395" s="10"/>
      <c r="C395" s="7"/>
      <c r="D395" s="25"/>
      <c r="E395" s="25"/>
      <c r="F395" s="28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</row>
    <row r="396" spans="1:37" x14ac:dyDescent="0.25">
      <c r="A396" s="5" t="s">
        <v>613</v>
      </c>
      <c r="B396" s="10" t="s">
        <v>175</v>
      </c>
      <c r="C396" s="6" t="s">
        <v>614</v>
      </c>
      <c r="D396" s="29">
        <v>54794750</v>
      </c>
      <c r="E396" s="29">
        <v>0</v>
      </c>
      <c r="F396" s="29">
        <f>D396-E396</f>
        <v>54794750</v>
      </c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</row>
    <row r="397" spans="1:37" x14ac:dyDescent="0.25">
      <c r="A397" s="5" t="s">
        <v>613</v>
      </c>
      <c r="B397" s="10"/>
      <c r="C397" s="7" t="s">
        <v>615</v>
      </c>
      <c r="D397" s="26">
        <f t="shared" ref="D397:E397" si="116">SUM(D396)</f>
        <v>54794750</v>
      </c>
      <c r="E397" s="26">
        <f t="shared" si="116"/>
        <v>0</v>
      </c>
      <c r="F397" s="26">
        <f>SUM(F396)</f>
        <v>54794750</v>
      </c>
      <c r="G397" s="50">
        <f>VLOOKUP(A397,Dec2023Data!$A$3:$AA$180,8,FALSE)</f>
        <v>27</v>
      </c>
      <c r="H397" s="50">
        <f>VLOOKUP(A397,Dec2023Data!$A$3:$AA$180,9,FALSE)</f>
        <v>8.3420000000000005</v>
      </c>
      <c r="I397" s="50">
        <f>VLOOKUP(A397,Dec2023Data!$A$3:$AA$180,10,FALSE)</f>
        <v>18.658000000000001</v>
      </c>
      <c r="J397" s="50">
        <f>VLOOKUP($A$8,Dec2023Data!$A$3:$AA$180,9,FALSE)</f>
        <v>0</v>
      </c>
      <c r="K397" s="50">
        <f>VLOOKUP(A397,Dec2023Data!$A$3:$AA$180,11,FALSE)</f>
        <v>0</v>
      </c>
      <c r="L397" s="50">
        <f>VLOOKUP($A$8,Dec2023Data!$A$3:$AA$180,9,FALSE)</f>
        <v>0</v>
      </c>
      <c r="M397" s="50">
        <f>VLOOKUP(A397,Dec2023Data!$A$3:$AA$180,12,FALSE)</f>
        <v>0</v>
      </c>
      <c r="N397" s="50">
        <f>VLOOKUP(A397,Dec2023Data!$A$3:$AA$180,13,FALSE)</f>
        <v>0</v>
      </c>
      <c r="O397" s="50">
        <f>VLOOKUP($A$8,Dec2023Data!$A$3:$AA$180,9,FALSE)</f>
        <v>0</v>
      </c>
      <c r="P397" s="50">
        <f>VLOOKUP(A397,Dec2023Data!$A$3:$AA$180,14,FALSE)</f>
        <v>0</v>
      </c>
      <c r="Q397" s="50">
        <f>VLOOKUP($A$8,Dec2023Data!$A$3:$AA$180,9,FALSE)</f>
        <v>0</v>
      </c>
      <c r="R397" s="50">
        <f>VLOOKUP(A397,Dec2023Data!$A$3:$AA$180,15,FALSE)</f>
        <v>1.0549999999999999</v>
      </c>
      <c r="S397" s="50">
        <f>VLOOKUP($A$8,Dec2023Data!$A$3:$AA$180,9,FALSE)</f>
        <v>0</v>
      </c>
      <c r="T397" s="50">
        <f>VLOOKUP(A397,Dec2023Data!$A$3:$AA$180,16,FALSE)</f>
        <v>0</v>
      </c>
      <c r="U397" s="50">
        <f>VLOOKUP($A$8,Dec2023Data!$A$3:$AA$180,9,FALSE)</f>
        <v>0</v>
      </c>
      <c r="V397" s="50">
        <f>VLOOKUP(A397,Dec2023Data!$A$3:$AA$180,18,FALSE)</f>
        <v>6.8440000000000003</v>
      </c>
      <c r="W397" s="50">
        <f>VLOOKUP($A$8,Dec2023Data!$A$3:$AA$180,9,FALSE)</f>
        <v>0</v>
      </c>
      <c r="X397" s="50">
        <f>VLOOKUP(A397,Dec2023Data!$A$3:$AA$180,19,FALSE)</f>
        <v>0</v>
      </c>
      <c r="Y397" s="50">
        <f>VLOOKUP($A$8,Dec2023Data!$A$3:$AA$180,9,FALSE)</f>
        <v>0</v>
      </c>
      <c r="Z397" s="50">
        <f>VLOOKUP(A397,Dec2023Data!$A$3:$AA$180,20,FALSE)</f>
        <v>0</v>
      </c>
      <c r="AA397" s="50">
        <f>VLOOKUP($A$8,Dec2023Data!$A$3:$AA$180,9,FALSE)</f>
        <v>0</v>
      </c>
      <c r="AB397" s="50">
        <f>VLOOKUP(A397,Dec2023Data!$A$3:$AA$180,21,FALSE)</f>
        <v>0</v>
      </c>
      <c r="AC397" s="50">
        <f>VLOOKUP($A$8,Dec2023Data!$A$3:$AA$180,9,FALSE)</f>
        <v>0</v>
      </c>
      <c r="AD397" s="50">
        <f>VLOOKUP(A397,Dec2023Data!$A$3:$AA$180,22,FALSE)</f>
        <v>0</v>
      </c>
      <c r="AE397" s="50">
        <f>VLOOKUP($A$8,Dec2023Data!$A$3:$AA$180,9,FALSE)</f>
        <v>0</v>
      </c>
      <c r="AF397" s="50">
        <f>VLOOKUP(A397,Dec2023Data!$A$3:$AA$180,23,FALSE)</f>
        <v>26.556999999999999</v>
      </c>
      <c r="AG397" s="51"/>
      <c r="AH397" s="51">
        <f>+AF397-R397-V397</f>
        <v>18.657999999999998</v>
      </c>
      <c r="AI397" s="57">
        <f>+AH397/AF397</f>
        <v>0.70256429566592604</v>
      </c>
      <c r="AK397" s="51">
        <f>+N397+P397+R397</f>
        <v>1.0549999999999999</v>
      </c>
    </row>
    <row r="398" spans="1:37" x14ac:dyDescent="0.25">
      <c r="B398" s="10"/>
      <c r="C398" s="7"/>
      <c r="D398" s="25"/>
      <c r="E398" s="25"/>
      <c r="F398" s="28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</row>
    <row r="399" spans="1:37" x14ac:dyDescent="0.25">
      <c r="A399" s="17" t="s">
        <v>616</v>
      </c>
      <c r="B399" s="10" t="s">
        <v>179</v>
      </c>
      <c r="C399" s="18" t="s">
        <v>617</v>
      </c>
      <c r="D399" s="25">
        <v>801717740</v>
      </c>
      <c r="E399" s="25">
        <v>11231480</v>
      </c>
      <c r="F399" s="25">
        <f>D399-E399</f>
        <v>790486260</v>
      </c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</row>
    <row r="400" spans="1:37" x14ac:dyDescent="0.25">
      <c r="A400" s="17" t="s">
        <v>616</v>
      </c>
      <c r="B400" s="10" t="s">
        <v>194</v>
      </c>
      <c r="C400" s="18" t="s">
        <v>617</v>
      </c>
      <c r="D400" s="25">
        <v>12221360</v>
      </c>
      <c r="E400" s="25">
        <v>0</v>
      </c>
      <c r="F400" s="25">
        <f>D400-E400</f>
        <v>12221360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</row>
    <row r="401" spans="1:37" x14ac:dyDescent="0.25">
      <c r="A401" s="17" t="s">
        <v>616</v>
      </c>
      <c r="B401" s="10" t="s">
        <v>121</v>
      </c>
      <c r="C401" s="18" t="s">
        <v>617</v>
      </c>
      <c r="D401" s="25">
        <v>8228020</v>
      </c>
      <c r="E401" s="25">
        <v>0</v>
      </c>
      <c r="F401" s="25">
        <f>D401-E401</f>
        <v>8228020</v>
      </c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</row>
    <row r="402" spans="1:37" x14ac:dyDescent="0.25">
      <c r="A402" s="17" t="s">
        <v>616</v>
      </c>
      <c r="B402" s="10"/>
      <c r="C402" s="7" t="s">
        <v>618</v>
      </c>
      <c r="D402" s="26">
        <f>SUM(D399:D401)</f>
        <v>822167120</v>
      </c>
      <c r="E402" s="26">
        <f t="shared" ref="E402:F402" si="117">SUM(E399:E401)</f>
        <v>11231480</v>
      </c>
      <c r="F402" s="26">
        <f t="shared" si="117"/>
        <v>810935640</v>
      </c>
      <c r="G402" s="50">
        <f>VLOOKUP(A402,Dec2023Data!$A$3:$AA$180,8,FALSE)</f>
        <v>27</v>
      </c>
      <c r="H402" s="50">
        <f>VLOOKUP(A402,Dec2023Data!$A$3:$AA$180,9,FALSE)</f>
        <v>2.0329999999999999</v>
      </c>
      <c r="I402" s="50">
        <f>VLOOKUP(A402,Dec2023Data!$A$3:$AA$180,10,FALSE)</f>
        <v>24.966999999999999</v>
      </c>
      <c r="J402" s="50">
        <f>VLOOKUP($A$8,Dec2023Data!$A$3:$AA$180,9,FALSE)</f>
        <v>0</v>
      </c>
      <c r="K402" s="50">
        <f>VLOOKUP(A402,Dec2023Data!$A$3:$AA$180,11,FALSE)</f>
        <v>0</v>
      </c>
      <c r="L402" s="50">
        <f>VLOOKUP($A$8,Dec2023Data!$A$3:$AA$180,9,FALSE)</f>
        <v>0</v>
      </c>
      <c r="M402" s="50">
        <f>VLOOKUP(A402,Dec2023Data!$A$3:$AA$180,12,FALSE)</f>
        <v>0</v>
      </c>
      <c r="N402" s="50">
        <f>VLOOKUP(A402,Dec2023Data!$A$3:$AA$180,13,FALSE)</f>
        <v>0</v>
      </c>
      <c r="O402" s="50">
        <f>VLOOKUP($A$8,Dec2023Data!$A$3:$AA$180,9,FALSE)</f>
        <v>0</v>
      </c>
      <c r="P402" s="50">
        <f>VLOOKUP(A402,Dec2023Data!$A$3:$AA$180,14,FALSE)</f>
        <v>0</v>
      </c>
      <c r="Q402" s="50">
        <f>VLOOKUP($A$8,Dec2023Data!$A$3:$AA$180,9,FALSE)</f>
        <v>0</v>
      </c>
      <c r="R402" s="50">
        <f>VLOOKUP(A402,Dec2023Data!$A$3:$AA$180,15,FALSE)</f>
        <v>0</v>
      </c>
      <c r="S402" s="50">
        <f>VLOOKUP($A$8,Dec2023Data!$A$3:$AA$180,9,FALSE)</f>
        <v>0</v>
      </c>
      <c r="T402" s="50">
        <f>VLOOKUP(A402,Dec2023Data!$A$3:$AA$180,16,FALSE)</f>
        <v>2.1999999999999999E-2</v>
      </c>
      <c r="U402" s="50">
        <f>VLOOKUP($A$8,Dec2023Data!$A$3:$AA$180,9,FALSE)</f>
        <v>0</v>
      </c>
      <c r="V402" s="50">
        <f>VLOOKUP(A402,Dec2023Data!$A$3:$AA$180,18,FALSE)</f>
        <v>2.4159999999999999</v>
      </c>
      <c r="W402" s="50">
        <f>VLOOKUP($A$8,Dec2023Data!$A$3:$AA$180,9,FALSE)</f>
        <v>0</v>
      </c>
      <c r="X402" s="50">
        <f>VLOOKUP(A402,Dec2023Data!$A$3:$AA$180,19,FALSE)</f>
        <v>0</v>
      </c>
      <c r="Y402" s="50">
        <f>VLOOKUP($A$8,Dec2023Data!$A$3:$AA$180,9,FALSE)</f>
        <v>0</v>
      </c>
      <c r="Z402" s="50">
        <f>VLOOKUP(A402,Dec2023Data!$A$3:$AA$180,20,FALSE)</f>
        <v>0</v>
      </c>
      <c r="AA402" s="50">
        <f>VLOOKUP($A$8,Dec2023Data!$A$3:$AA$180,9,FALSE)</f>
        <v>0</v>
      </c>
      <c r="AB402" s="50">
        <f>VLOOKUP(A402,Dec2023Data!$A$3:$AA$180,21,FALSE)</f>
        <v>0</v>
      </c>
      <c r="AC402" s="50">
        <f>VLOOKUP($A$8,Dec2023Data!$A$3:$AA$180,9,FALSE)</f>
        <v>0</v>
      </c>
      <c r="AD402" s="50">
        <f>VLOOKUP(A402,Dec2023Data!$A$3:$AA$180,22,FALSE)</f>
        <v>0</v>
      </c>
      <c r="AE402" s="50">
        <f>VLOOKUP($A$8,Dec2023Data!$A$3:$AA$180,9,FALSE)</f>
        <v>0</v>
      </c>
      <c r="AF402" s="50">
        <f>VLOOKUP(A402,Dec2023Data!$A$3:$AA$180,23,FALSE)</f>
        <v>27.405000000000001</v>
      </c>
      <c r="AG402" s="51"/>
      <c r="AH402" s="51">
        <f>+AF402-R402-V402</f>
        <v>24.989000000000001</v>
      </c>
      <c r="AI402" s="57">
        <f>+AH402/AF402</f>
        <v>0.91184090494435321</v>
      </c>
      <c r="AK402" s="51">
        <f>+N402+P402+R402</f>
        <v>0</v>
      </c>
    </row>
    <row r="403" spans="1:37" x14ac:dyDescent="0.25">
      <c r="B403" s="10"/>
      <c r="C403" s="7"/>
      <c r="D403" s="25"/>
      <c r="E403" s="25"/>
      <c r="F403" s="28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</row>
    <row r="404" spans="1:37" x14ac:dyDescent="0.25">
      <c r="A404" s="5" t="s">
        <v>619</v>
      </c>
      <c r="B404" s="10" t="s">
        <v>179</v>
      </c>
      <c r="C404" s="6" t="s">
        <v>620</v>
      </c>
      <c r="D404" s="25">
        <v>24571540</v>
      </c>
      <c r="E404" s="25">
        <v>0</v>
      </c>
      <c r="F404" s="25">
        <f>D404-E404</f>
        <v>24571540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</row>
    <row r="405" spans="1:37" x14ac:dyDescent="0.25">
      <c r="A405" s="5" t="s">
        <v>619</v>
      </c>
      <c r="B405" s="10"/>
      <c r="C405" s="7" t="s">
        <v>621</v>
      </c>
      <c r="D405" s="26">
        <f t="shared" ref="D405:E405" si="118">SUM(D404)</f>
        <v>24571540</v>
      </c>
      <c r="E405" s="26">
        <f t="shared" si="118"/>
        <v>0</v>
      </c>
      <c r="F405" s="26">
        <f>SUM(F404)</f>
        <v>24571540</v>
      </c>
      <c r="G405" s="50">
        <f>VLOOKUP(A405,Dec2023Data!$A$3:$AA$180,8,FALSE)</f>
        <v>27</v>
      </c>
      <c r="H405" s="50">
        <f>VLOOKUP(A405,Dec2023Data!$A$3:$AA$180,9,FALSE)</f>
        <v>4.101</v>
      </c>
      <c r="I405" s="50">
        <f>VLOOKUP(A405,Dec2023Data!$A$3:$AA$180,10,FALSE)</f>
        <v>22.899000000000001</v>
      </c>
      <c r="J405" s="50">
        <f>VLOOKUP($A$8,Dec2023Data!$A$3:$AA$180,9,FALSE)</f>
        <v>0</v>
      </c>
      <c r="K405" s="50">
        <f>VLOOKUP(A405,Dec2023Data!$A$3:$AA$180,11,FALSE)</f>
        <v>0</v>
      </c>
      <c r="L405" s="50">
        <f>VLOOKUP($A$8,Dec2023Data!$A$3:$AA$180,9,FALSE)</f>
        <v>0</v>
      </c>
      <c r="M405" s="50">
        <f>VLOOKUP(A405,Dec2023Data!$A$3:$AA$180,12,FALSE)</f>
        <v>0</v>
      </c>
      <c r="N405" s="50">
        <f>VLOOKUP(A405,Dec2023Data!$A$3:$AA$180,13,FALSE)</f>
        <v>0</v>
      </c>
      <c r="O405" s="50">
        <f>VLOOKUP($A$8,Dec2023Data!$A$3:$AA$180,9,FALSE)</f>
        <v>0</v>
      </c>
      <c r="P405" s="50">
        <f>VLOOKUP(A405,Dec2023Data!$A$3:$AA$180,14,FALSE)</f>
        <v>0</v>
      </c>
      <c r="Q405" s="50">
        <f>VLOOKUP($A$8,Dec2023Data!$A$3:$AA$180,9,FALSE)</f>
        <v>0</v>
      </c>
      <c r="R405" s="50">
        <f>VLOOKUP(A405,Dec2023Data!$A$3:$AA$180,15,FALSE)</f>
        <v>10.093</v>
      </c>
      <c r="S405" s="50">
        <f>VLOOKUP($A$8,Dec2023Data!$A$3:$AA$180,9,FALSE)</f>
        <v>0</v>
      </c>
      <c r="T405" s="50">
        <f>VLOOKUP(A405,Dec2023Data!$A$3:$AA$180,16,FALSE)</f>
        <v>8.7999999999999995E-2</v>
      </c>
      <c r="U405" s="50">
        <f>VLOOKUP($A$8,Dec2023Data!$A$3:$AA$180,9,FALSE)</f>
        <v>0</v>
      </c>
      <c r="V405" s="50">
        <f>VLOOKUP(A405,Dec2023Data!$A$3:$AA$180,18,FALSE)</f>
        <v>3.6629999999999998</v>
      </c>
      <c r="W405" s="50">
        <f>VLOOKUP($A$8,Dec2023Data!$A$3:$AA$180,9,FALSE)</f>
        <v>0</v>
      </c>
      <c r="X405" s="50">
        <f>VLOOKUP(A405,Dec2023Data!$A$3:$AA$180,19,FALSE)</f>
        <v>0</v>
      </c>
      <c r="Y405" s="50">
        <f>VLOOKUP($A$8,Dec2023Data!$A$3:$AA$180,9,FALSE)</f>
        <v>0</v>
      </c>
      <c r="Z405" s="50">
        <f>VLOOKUP(A405,Dec2023Data!$A$3:$AA$180,20,FALSE)</f>
        <v>0</v>
      </c>
      <c r="AA405" s="50">
        <f>VLOOKUP($A$8,Dec2023Data!$A$3:$AA$180,9,FALSE)</f>
        <v>0</v>
      </c>
      <c r="AB405" s="50">
        <f>VLOOKUP(A405,Dec2023Data!$A$3:$AA$180,21,FALSE)</f>
        <v>0</v>
      </c>
      <c r="AC405" s="50">
        <f>VLOOKUP($A$8,Dec2023Data!$A$3:$AA$180,9,FALSE)</f>
        <v>0</v>
      </c>
      <c r="AD405" s="50">
        <f>VLOOKUP(A405,Dec2023Data!$A$3:$AA$180,22,FALSE)</f>
        <v>0</v>
      </c>
      <c r="AE405" s="50">
        <f>VLOOKUP($A$8,Dec2023Data!$A$3:$AA$180,9,FALSE)</f>
        <v>0</v>
      </c>
      <c r="AF405" s="50">
        <f>VLOOKUP(A405,Dec2023Data!$A$3:$AA$180,23,FALSE)</f>
        <v>36.743000000000002</v>
      </c>
      <c r="AG405" s="51"/>
      <c r="AH405" s="51">
        <f>+AF405-R405-V405</f>
        <v>22.987000000000002</v>
      </c>
      <c r="AI405" s="57">
        <f>+AH405/AF405</f>
        <v>0.62561576354679804</v>
      </c>
      <c r="AK405" s="51">
        <f>+N405+P405+R405</f>
        <v>10.093</v>
      </c>
    </row>
    <row r="406" spans="1:37" x14ac:dyDescent="0.25">
      <c r="B406" s="10"/>
      <c r="C406" s="7"/>
      <c r="D406" s="25"/>
      <c r="E406" s="25"/>
      <c r="F406" s="28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</row>
    <row r="407" spans="1:37" x14ac:dyDescent="0.25">
      <c r="A407" s="13" t="s">
        <v>622</v>
      </c>
      <c r="B407" s="14" t="s">
        <v>182</v>
      </c>
      <c r="C407" s="15" t="s">
        <v>623</v>
      </c>
      <c r="D407" s="29">
        <v>259440320</v>
      </c>
      <c r="E407" s="29">
        <v>0</v>
      </c>
      <c r="F407" s="29">
        <f>D407-E407</f>
        <v>259440320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</row>
    <row r="408" spans="1:37" x14ac:dyDescent="0.25">
      <c r="A408" s="5" t="s">
        <v>622</v>
      </c>
      <c r="B408" s="10" t="s">
        <v>241</v>
      </c>
      <c r="C408" s="6" t="s">
        <v>623</v>
      </c>
      <c r="D408" s="25">
        <v>1622051</v>
      </c>
      <c r="E408" s="25">
        <v>0</v>
      </c>
      <c r="F408" s="25">
        <f>D408-E408</f>
        <v>1622051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</row>
    <row r="409" spans="1:37" x14ac:dyDescent="0.25">
      <c r="A409" s="5" t="s">
        <v>622</v>
      </c>
      <c r="B409" s="10"/>
      <c r="C409" s="7" t="s">
        <v>624</v>
      </c>
      <c r="D409" s="26">
        <f t="shared" ref="D409:E409" si="119">SUM(D407:D408)</f>
        <v>261062371</v>
      </c>
      <c r="E409" s="26">
        <f t="shared" si="119"/>
        <v>0</v>
      </c>
      <c r="F409" s="26">
        <f>SUM(F407:F408)</f>
        <v>261062371</v>
      </c>
      <c r="G409" s="50">
        <f>VLOOKUP(A409,Dec2023Data!$A$3:$AA$180,8,FALSE)</f>
        <v>27</v>
      </c>
      <c r="H409" s="50">
        <f>VLOOKUP(A409,Dec2023Data!$A$3:$AA$180,9,FALSE)</f>
        <v>0</v>
      </c>
      <c r="I409" s="50">
        <f>VLOOKUP(A409,Dec2023Data!$A$3:$AA$180,10,FALSE)</f>
        <v>27</v>
      </c>
      <c r="J409" s="50">
        <f>VLOOKUP($A$8,Dec2023Data!$A$3:$AA$180,9,FALSE)</f>
        <v>0</v>
      </c>
      <c r="K409" s="50">
        <f>VLOOKUP(A409,Dec2023Data!$A$3:$AA$180,11,FALSE)</f>
        <v>0</v>
      </c>
      <c r="L409" s="50">
        <f>VLOOKUP($A$8,Dec2023Data!$A$3:$AA$180,9,FALSE)</f>
        <v>0</v>
      </c>
      <c r="M409" s="50">
        <f>VLOOKUP(A409,Dec2023Data!$A$3:$AA$180,12,FALSE)</f>
        <v>0</v>
      </c>
      <c r="N409" s="50">
        <f>VLOOKUP(A409,Dec2023Data!$A$3:$AA$180,13,FALSE)</f>
        <v>0</v>
      </c>
      <c r="O409" s="50">
        <f>VLOOKUP($A$8,Dec2023Data!$A$3:$AA$180,9,FALSE)</f>
        <v>0</v>
      </c>
      <c r="P409" s="50">
        <f>VLOOKUP(A409,Dec2023Data!$A$3:$AA$180,14,FALSE)</f>
        <v>0</v>
      </c>
      <c r="Q409" s="50">
        <f>VLOOKUP($A$8,Dec2023Data!$A$3:$AA$180,9,FALSE)</f>
        <v>0</v>
      </c>
      <c r="R409" s="50">
        <f>VLOOKUP(A409,Dec2023Data!$A$3:$AA$180,15,FALSE)</f>
        <v>9.1929999999999996</v>
      </c>
      <c r="S409" s="50">
        <f>VLOOKUP($A$8,Dec2023Data!$A$3:$AA$180,9,FALSE)</f>
        <v>0</v>
      </c>
      <c r="T409" s="50">
        <f>VLOOKUP(A409,Dec2023Data!$A$3:$AA$180,16,FALSE)</f>
        <v>0</v>
      </c>
      <c r="U409" s="50">
        <f>VLOOKUP($A$8,Dec2023Data!$A$3:$AA$180,9,FALSE)</f>
        <v>0</v>
      </c>
      <c r="V409" s="50">
        <f>VLOOKUP(A409,Dec2023Data!$A$3:$AA$180,18,FALSE)</f>
        <v>12.747</v>
      </c>
      <c r="W409" s="50">
        <f>VLOOKUP($A$8,Dec2023Data!$A$3:$AA$180,9,FALSE)</f>
        <v>0</v>
      </c>
      <c r="X409" s="50">
        <f>VLOOKUP(A409,Dec2023Data!$A$3:$AA$180,19,FALSE)</f>
        <v>0</v>
      </c>
      <c r="Y409" s="50">
        <f>VLOOKUP($A$8,Dec2023Data!$A$3:$AA$180,9,FALSE)</f>
        <v>0</v>
      </c>
      <c r="Z409" s="50">
        <f>VLOOKUP(A409,Dec2023Data!$A$3:$AA$180,20,FALSE)</f>
        <v>0</v>
      </c>
      <c r="AA409" s="50">
        <f>VLOOKUP($A$8,Dec2023Data!$A$3:$AA$180,9,FALSE)</f>
        <v>0</v>
      </c>
      <c r="AB409" s="50">
        <f>VLOOKUP(A409,Dec2023Data!$A$3:$AA$180,21,FALSE)</f>
        <v>0</v>
      </c>
      <c r="AC409" s="50">
        <f>VLOOKUP($A$8,Dec2023Data!$A$3:$AA$180,9,FALSE)</f>
        <v>0</v>
      </c>
      <c r="AD409" s="50">
        <f>VLOOKUP(A409,Dec2023Data!$A$3:$AA$180,22,FALSE)</f>
        <v>0</v>
      </c>
      <c r="AE409" s="50">
        <f>VLOOKUP($A$8,Dec2023Data!$A$3:$AA$180,9,FALSE)</f>
        <v>0</v>
      </c>
      <c r="AF409" s="50">
        <f>VLOOKUP(A409,Dec2023Data!$A$3:$AA$180,23,FALSE)</f>
        <v>48.94</v>
      </c>
      <c r="AG409" s="51"/>
      <c r="AH409" s="51">
        <f>+AF409-R409-V409</f>
        <v>27</v>
      </c>
      <c r="AI409" s="57">
        <f>+AH409/AF409</f>
        <v>0.55169595422966899</v>
      </c>
      <c r="AK409" s="51">
        <f>+N409+P409+R409</f>
        <v>9.1929999999999996</v>
      </c>
    </row>
    <row r="410" spans="1:37" x14ac:dyDescent="0.25">
      <c r="B410" s="10"/>
      <c r="C410" s="7"/>
      <c r="D410" s="25"/>
      <c r="E410" s="25"/>
      <c r="F410" s="28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</row>
    <row r="411" spans="1:37" x14ac:dyDescent="0.25">
      <c r="A411" s="16" t="s">
        <v>625</v>
      </c>
      <c r="B411" s="14" t="s">
        <v>182</v>
      </c>
      <c r="C411" s="19" t="s">
        <v>626</v>
      </c>
      <c r="D411" s="29">
        <v>347639190</v>
      </c>
      <c r="E411" s="29">
        <v>0</v>
      </c>
      <c r="F411" s="29">
        <f>D411-E411</f>
        <v>347639190</v>
      </c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</row>
    <row r="412" spans="1:37" x14ac:dyDescent="0.25">
      <c r="A412" s="17" t="s">
        <v>625</v>
      </c>
      <c r="B412" s="10"/>
      <c r="C412" s="7" t="s">
        <v>627</v>
      </c>
      <c r="D412" s="26">
        <f t="shared" ref="D412:E412" si="120">SUM(D411)</f>
        <v>347639190</v>
      </c>
      <c r="E412" s="26">
        <f t="shared" si="120"/>
        <v>0</v>
      </c>
      <c r="F412" s="26">
        <f>SUM(F411)</f>
        <v>347639190</v>
      </c>
      <c r="G412" s="50">
        <f>VLOOKUP(A412,Dec2023Data!$A$3:$AA$180,8,FALSE)</f>
        <v>27</v>
      </c>
      <c r="H412" s="50">
        <f>VLOOKUP(A412,Dec2023Data!$A$3:$AA$180,9,FALSE)</f>
        <v>0</v>
      </c>
      <c r="I412" s="50">
        <f>VLOOKUP(A412,Dec2023Data!$A$3:$AA$180,10,FALSE)</f>
        <v>27</v>
      </c>
      <c r="J412" s="50">
        <f>VLOOKUP($A$8,Dec2023Data!$A$3:$AA$180,9,FALSE)</f>
        <v>0</v>
      </c>
      <c r="K412" s="50">
        <f>VLOOKUP(A412,Dec2023Data!$A$3:$AA$180,11,FALSE)</f>
        <v>0</v>
      </c>
      <c r="L412" s="50">
        <f>VLOOKUP($A$8,Dec2023Data!$A$3:$AA$180,9,FALSE)</f>
        <v>0</v>
      </c>
      <c r="M412" s="50">
        <f>VLOOKUP(A412,Dec2023Data!$A$3:$AA$180,12,FALSE)</f>
        <v>0</v>
      </c>
      <c r="N412" s="50">
        <f>VLOOKUP(A412,Dec2023Data!$A$3:$AA$180,13,FALSE)</f>
        <v>0</v>
      </c>
      <c r="O412" s="50">
        <f>VLOOKUP($A$8,Dec2023Data!$A$3:$AA$180,9,FALSE)</f>
        <v>0</v>
      </c>
      <c r="P412" s="50">
        <f>VLOOKUP(A412,Dec2023Data!$A$3:$AA$180,14,FALSE)</f>
        <v>0</v>
      </c>
      <c r="Q412" s="50">
        <f>VLOOKUP($A$8,Dec2023Data!$A$3:$AA$180,9,FALSE)</f>
        <v>0</v>
      </c>
      <c r="R412" s="50">
        <f>VLOOKUP(A412,Dec2023Data!$A$3:$AA$180,15,FALSE)</f>
        <v>1.58</v>
      </c>
      <c r="S412" s="50">
        <f>VLOOKUP($A$8,Dec2023Data!$A$3:$AA$180,9,FALSE)</f>
        <v>0</v>
      </c>
      <c r="T412" s="50">
        <f>VLOOKUP(A412,Dec2023Data!$A$3:$AA$180,16,FALSE)</f>
        <v>0.223</v>
      </c>
      <c r="U412" s="50">
        <f>VLOOKUP($A$8,Dec2023Data!$A$3:$AA$180,9,FALSE)</f>
        <v>0</v>
      </c>
      <c r="V412" s="50">
        <f>VLOOKUP(A412,Dec2023Data!$A$3:$AA$180,18,FALSE)</f>
        <v>8.0890000000000004</v>
      </c>
      <c r="W412" s="50">
        <f>VLOOKUP($A$8,Dec2023Data!$A$3:$AA$180,9,FALSE)</f>
        <v>0</v>
      </c>
      <c r="X412" s="50">
        <f>VLOOKUP(A412,Dec2023Data!$A$3:$AA$180,19,FALSE)</f>
        <v>0</v>
      </c>
      <c r="Y412" s="50">
        <f>VLOOKUP($A$8,Dec2023Data!$A$3:$AA$180,9,FALSE)</f>
        <v>0</v>
      </c>
      <c r="Z412" s="50">
        <f>VLOOKUP(A412,Dec2023Data!$A$3:$AA$180,20,FALSE)</f>
        <v>0</v>
      </c>
      <c r="AA412" s="50">
        <f>VLOOKUP($A$8,Dec2023Data!$A$3:$AA$180,9,FALSE)</f>
        <v>0</v>
      </c>
      <c r="AB412" s="50">
        <f>VLOOKUP(A412,Dec2023Data!$A$3:$AA$180,21,FALSE)</f>
        <v>0</v>
      </c>
      <c r="AC412" s="50">
        <f>VLOOKUP($A$8,Dec2023Data!$A$3:$AA$180,9,FALSE)</f>
        <v>0</v>
      </c>
      <c r="AD412" s="50">
        <f>VLOOKUP(A412,Dec2023Data!$A$3:$AA$180,22,FALSE)</f>
        <v>0</v>
      </c>
      <c r="AE412" s="50">
        <f>VLOOKUP($A$8,Dec2023Data!$A$3:$AA$180,9,FALSE)</f>
        <v>0</v>
      </c>
      <c r="AF412" s="50">
        <f>VLOOKUP(A412,Dec2023Data!$A$3:$AA$180,23,FALSE)</f>
        <v>36.892000000000003</v>
      </c>
      <c r="AG412" s="51"/>
      <c r="AH412" s="51">
        <f>+AF412-R412-V412</f>
        <v>27.223000000000006</v>
      </c>
      <c r="AI412" s="57">
        <f>+AH412/AF412</f>
        <v>0.73791065813726564</v>
      </c>
      <c r="AK412" s="51">
        <f>+N412+P412+R412</f>
        <v>1.58</v>
      </c>
    </row>
    <row r="413" spans="1:37" x14ac:dyDescent="0.25">
      <c r="B413" s="10"/>
      <c r="C413" s="7"/>
      <c r="D413" s="25"/>
      <c r="E413" s="25"/>
      <c r="F413" s="28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</row>
    <row r="414" spans="1:37" x14ac:dyDescent="0.25">
      <c r="A414" s="13" t="s">
        <v>628</v>
      </c>
      <c r="B414" s="14" t="s">
        <v>182</v>
      </c>
      <c r="C414" s="15" t="s">
        <v>629</v>
      </c>
      <c r="D414" s="29">
        <v>31611410</v>
      </c>
      <c r="E414" s="29">
        <v>0</v>
      </c>
      <c r="F414" s="29">
        <f>D414-E414</f>
        <v>31611410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</row>
    <row r="415" spans="1:37" x14ac:dyDescent="0.25">
      <c r="A415" s="5" t="s">
        <v>628</v>
      </c>
      <c r="B415" s="10" t="s">
        <v>247</v>
      </c>
      <c r="C415" s="6" t="s">
        <v>629</v>
      </c>
      <c r="D415" s="25">
        <v>81300</v>
      </c>
      <c r="E415" s="25">
        <v>0</v>
      </c>
      <c r="F415" s="25">
        <f>D415-E415</f>
        <v>81300</v>
      </c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</row>
    <row r="416" spans="1:37" x14ac:dyDescent="0.25">
      <c r="A416" s="5" t="s">
        <v>628</v>
      </c>
      <c r="B416" s="10"/>
      <c r="C416" s="7" t="s">
        <v>630</v>
      </c>
      <c r="D416" s="26">
        <f>SUM(D414:D415)</f>
        <v>31692710</v>
      </c>
      <c r="E416" s="26">
        <f t="shared" ref="E416:F416" si="121">SUM(E414:E415)</f>
        <v>0</v>
      </c>
      <c r="F416" s="26">
        <f t="shared" si="121"/>
        <v>31692710</v>
      </c>
      <c r="G416" s="50">
        <f>VLOOKUP(A416,Dec2023Data!$A$3:$AA$180,8,FALSE)</f>
        <v>27</v>
      </c>
      <c r="H416" s="50">
        <f>VLOOKUP(A416,Dec2023Data!$A$3:$AA$180,9,FALSE)</f>
        <v>0</v>
      </c>
      <c r="I416" s="50">
        <f>VLOOKUP(A416,Dec2023Data!$A$3:$AA$180,10,FALSE)</f>
        <v>27</v>
      </c>
      <c r="J416" s="50">
        <f>VLOOKUP($A$8,Dec2023Data!$A$3:$AA$180,9,FALSE)</f>
        <v>0</v>
      </c>
      <c r="K416" s="50">
        <f>VLOOKUP(A416,Dec2023Data!$A$3:$AA$180,11,FALSE)</f>
        <v>0</v>
      </c>
      <c r="L416" s="50">
        <f>VLOOKUP($A$8,Dec2023Data!$A$3:$AA$180,9,FALSE)</f>
        <v>0</v>
      </c>
      <c r="M416" s="50">
        <f>VLOOKUP(A416,Dec2023Data!$A$3:$AA$180,12,FALSE)</f>
        <v>0</v>
      </c>
      <c r="N416" s="50">
        <f>VLOOKUP(A416,Dec2023Data!$A$3:$AA$180,13,FALSE)</f>
        <v>0.30299999999999999</v>
      </c>
      <c r="O416" s="50">
        <f>VLOOKUP($A$8,Dec2023Data!$A$3:$AA$180,9,FALSE)</f>
        <v>0</v>
      </c>
      <c r="P416" s="50">
        <f>VLOOKUP(A416,Dec2023Data!$A$3:$AA$180,14,FALSE)</f>
        <v>0</v>
      </c>
      <c r="Q416" s="50">
        <f>VLOOKUP($A$8,Dec2023Data!$A$3:$AA$180,9,FALSE)</f>
        <v>0</v>
      </c>
      <c r="R416" s="50">
        <f>VLOOKUP(A416,Dec2023Data!$A$3:$AA$180,15,FALSE)</f>
        <v>0</v>
      </c>
      <c r="S416" s="50">
        <f>VLOOKUP($A$8,Dec2023Data!$A$3:$AA$180,9,FALSE)</f>
        <v>0</v>
      </c>
      <c r="T416" s="50">
        <f>VLOOKUP(A416,Dec2023Data!$A$3:$AA$180,16,FALSE)</f>
        <v>8.6999999999999994E-2</v>
      </c>
      <c r="U416" s="50">
        <f>VLOOKUP($A$8,Dec2023Data!$A$3:$AA$180,9,FALSE)</f>
        <v>0</v>
      </c>
      <c r="V416" s="50">
        <f>VLOOKUP(A416,Dec2023Data!$A$3:$AA$180,18,FALSE)</f>
        <v>13.5</v>
      </c>
      <c r="W416" s="50">
        <f>VLOOKUP($A$8,Dec2023Data!$A$3:$AA$180,9,FALSE)</f>
        <v>0</v>
      </c>
      <c r="X416" s="50">
        <f>VLOOKUP(A416,Dec2023Data!$A$3:$AA$180,19,FALSE)</f>
        <v>0</v>
      </c>
      <c r="Y416" s="50">
        <f>VLOOKUP($A$8,Dec2023Data!$A$3:$AA$180,9,FALSE)</f>
        <v>0</v>
      </c>
      <c r="Z416" s="50">
        <f>VLOOKUP(A416,Dec2023Data!$A$3:$AA$180,20,FALSE)</f>
        <v>0</v>
      </c>
      <c r="AA416" s="50">
        <f>VLOOKUP($A$8,Dec2023Data!$A$3:$AA$180,9,FALSE)</f>
        <v>0</v>
      </c>
      <c r="AB416" s="50">
        <f>VLOOKUP(A416,Dec2023Data!$A$3:$AA$180,21,FALSE)</f>
        <v>0</v>
      </c>
      <c r="AC416" s="50">
        <f>VLOOKUP($A$8,Dec2023Data!$A$3:$AA$180,9,FALSE)</f>
        <v>0</v>
      </c>
      <c r="AD416" s="50">
        <f>VLOOKUP(A416,Dec2023Data!$A$3:$AA$180,22,FALSE)</f>
        <v>0</v>
      </c>
      <c r="AE416" s="50">
        <f>VLOOKUP($A$8,Dec2023Data!$A$3:$AA$180,9,FALSE)</f>
        <v>0</v>
      </c>
      <c r="AF416" s="50">
        <f>VLOOKUP(A416,Dec2023Data!$A$3:$AA$180,23,FALSE)</f>
        <v>40.89</v>
      </c>
      <c r="AG416" s="51"/>
      <c r="AH416" s="51">
        <f>+AF416-R416-V416</f>
        <v>27.39</v>
      </c>
      <c r="AI416" s="57">
        <f>+AH416/AF416</f>
        <v>0.66984592809977994</v>
      </c>
      <c r="AK416" s="51">
        <f>+N416+P416+R416</f>
        <v>0.30299999999999999</v>
      </c>
    </row>
    <row r="417" spans="1:37" x14ac:dyDescent="0.25">
      <c r="B417" s="10"/>
      <c r="C417" s="7"/>
      <c r="D417" s="25"/>
      <c r="E417" s="25"/>
      <c r="F417" s="28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</row>
    <row r="418" spans="1:37" x14ac:dyDescent="0.25">
      <c r="A418" s="13" t="s">
        <v>631</v>
      </c>
      <c r="B418" s="14" t="s">
        <v>182</v>
      </c>
      <c r="C418" s="15" t="s">
        <v>632</v>
      </c>
      <c r="D418" s="29">
        <v>80724930</v>
      </c>
      <c r="E418" s="29">
        <v>0</v>
      </c>
      <c r="F418" s="29">
        <f>D418-E418</f>
        <v>80724930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</row>
    <row r="419" spans="1:37" x14ac:dyDescent="0.25">
      <c r="A419" s="5" t="s">
        <v>631</v>
      </c>
      <c r="B419" s="10" t="s">
        <v>247</v>
      </c>
      <c r="C419" s="6" t="s">
        <v>632</v>
      </c>
      <c r="D419" s="25">
        <v>397537450</v>
      </c>
      <c r="E419" s="25">
        <v>0</v>
      </c>
      <c r="F419" s="25">
        <f>D419-E419</f>
        <v>397537450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</row>
    <row r="420" spans="1:37" x14ac:dyDescent="0.25">
      <c r="A420" s="5" t="s">
        <v>631</v>
      </c>
      <c r="B420" s="10" t="s">
        <v>24</v>
      </c>
      <c r="C420" s="6" t="s">
        <v>632</v>
      </c>
      <c r="D420" s="25">
        <v>38699580</v>
      </c>
      <c r="E420" s="25">
        <v>0</v>
      </c>
      <c r="F420" s="25">
        <f>D420-E420</f>
        <v>38699580</v>
      </c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</row>
    <row r="421" spans="1:37" x14ac:dyDescent="0.25">
      <c r="A421" s="5" t="s">
        <v>631</v>
      </c>
      <c r="B421" s="10"/>
      <c r="C421" s="7" t="s">
        <v>633</v>
      </c>
      <c r="D421" s="26">
        <f>SUM(D418:D420)</f>
        <v>516961960</v>
      </c>
      <c r="E421" s="26">
        <f t="shared" ref="E421:F421" si="122">SUM(E418:E420)</f>
        <v>0</v>
      </c>
      <c r="F421" s="26">
        <f t="shared" si="122"/>
        <v>516961960</v>
      </c>
      <c r="G421" s="50">
        <f>VLOOKUP(A421,Dec2023Data!$A$3:$AA$180,8,FALSE)</f>
        <v>24.545000000000002</v>
      </c>
      <c r="H421" s="50">
        <f>VLOOKUP(A421,Dec2023Data!$A$3:$AA$180,9,FALSE)</f>
        <v>0</v>
      </c>
      <c r="I421" s="50">
        <f>VLOOKUP(A421,Dec2023Data!$A$3:$AA$180,10,FALSE)</f>
        <v>17.145</v>
      </c>
      <c r="J421" s="50">
        <f>VLOOKUP($A$8,Dec2023Data!$A$3:$AA$180,9,FALSE)</f>
        <v>0</v>
      </c>
      <c r="K421" s="50">
        <f>VLOOKUP(A421,Dec2023Data!$A$3:$AA$180,11,FALSE)</f>
        <v>0.69299999999999995</v>
      </c>
      <c r="L421" s="50">
        <f>VLOOKUP($A$8,Dec2023Data!$A$3:$AA$180,9,FALSE)</f>
        <v>0</v>
      </c>
      <c r="M421" s="50">
        <f>VLOOKUP(A421,Dec2023Data!$A$3:$AA$180,12,FALSE)</f>
        <v>6.7069999999999999</v>
      </c>
      <c r="N421" s="50">
        <f>VLOOKUP(A421,Dec2023Data!$A$3:$AA$180,13,FALSE)</f>
        <v>0</v>
      </c>
      <c r="O421" s="50">
        <f>VLOOKUP($A$8,Dec2023Data!$A$3:$AA$180,9,FALSE)</f>
        <v>0</v>
      </c>
      <c r="P421" s="50">
        <f>VLOOKUP(A421,Dec2023Data!$A$3:$AA$180,14,FALSE)</f>
        <v>0</v>
      </c>
      <c r="Q421" s="50">
        <f>VLOOKUP($A$8,Dec2023Data!$A$3:$AA$180,9,FALSE)</f>
        <v>0</v>
      </c>
      <c r="R421" s="50">
        <f>VLOOKUP(A421,Dec2023Data!$A$3:$AA$180,15,FALSE)</f>
        <v>0</v>
      </c>
      <c r="S421" s="50">
        <f>VLOOKUP($A$8,Dec2023Data!$A$3:$AA$180,9,FALSE)</f>
        <v>0</v>
      </c>
      <c r="T421" s="50">
        <f>VLOOKUP(A421,Dec2023Data!$A$3:$AA$180,16,FALSE)</f>
        <v>1.0999999999999999E-2</v>
      </c>
      <c r="U421" s="50">
        <f>VLOOKUP($A$8,Dec2023Data!$A$3:$AA$180,9,FALSE)</f>
        <v>0</v>
      </c>
      <c r="V421" s="50">
        <f>VLOOKUP(A421,Dec2023Data!$A$3:$AA$180,18,FALSE)</f>
        <v>12.5</v>
      </c>
      <c r="W421" s="50">
        <f>VLOOKUP($A$8,Dec2023Data!$A$3:$AA$180,9,FALSE)</f>
        <v>0</v>
      </c>
      <c r="X421" s="50">
        <f>VLOOKUP(A421,Dec2023Data!$A$3:$AA$180,19,FALSE)</f>
        <v>0</v>
      </c>
      <c r="Y421" s="50">
        <f>VLOOKUP($A$8,Dec2023Data!$A$3:$AA$180,9,FALSE)</f>
        <v>0</v>
      </c>
      <c r="Z421" s="50">
        <f>VLOOKUP(A421,Dec2023Data!$A$3:$AA$180,20,FALSE)</f>
        <v>0</v>
      </c>
      <c r="AA421" s="50">
        <f>VLOOKUP($A$8,Dec2023Data!$A$3:$AA$180,9,FALSE)</f>
        <v>0</v>
      </c>
      <c r="AB421" s="50">
        <f>VLOOKUP(A421,Dec2023Data!$A$3:$AA$180,21,FALSE)</f>
        <v>0</v>
      </c>
      <c r="AC421" s="50">
        <f>VLOOKUP($A$8,Dec2023Data!$A$3:$AA$180,9,FALSE)</f>
        <v>0</v>
      </c>
      <c r="AD421" s="50">
        <f>VLOOKUP(A421,Dec2023Data!$A$3:$AA$180,22,FALSE)</f>
        <v>0</v>
      </c>
      <c r="AE421" s="50">
        <f>VLOOKUP($A$8,Dec2023Data!$A$3:$AA$180,9,FALSE)</f>
        <v>0</v>
      </c>
      <c r="AF421" s="50">
        <f>VLOOKUP(A421,Dec2023Data!$A$3:$AA$180,23,FALSE)</f>
        <v>37.055999999999997</v>
      </c>
      <c r="AG421" s="51"/>
      <c r="AH421" s="51">
        <f>+AF421-R421-V421</f>
        <v>24.555999999999997</v>
      </c>
      <c r="AI421" s="57">
        <f>+AH421/AF421</f>
        <v>0.66267271157167529</v>
      </c>
      <c r="AK421" s="51">
        <f>+N421+P421+R421</f>
        <v>0</v>
      </c>
    </row>
    <row r="422" spans="1:37" x14ac:dyDescent="0.25">
      <c r="B422" s="10"/>
      <c r="C422" s="7"/>
      <c r="D422" s="30"/>
      <c r="E422" s="27"/>
      <c r="F422" s="28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</row>
    <row r="423" spans="1:37" x14ac:dyDescent="0.25">
      <c r="A423" s="5" t="s">
        <v>634</v>
      </c>
      <c r="B423" s="10" t="s">
        <v>187</v>
      </c>
      <c r="C423" s="6" t="s">
        <v>635</v>
      </c>
      <c r="D423" s="25">
        <v>83433505</v>
      </c>
      <c r="E423" s="25">
        <v>2433227</v>
      </c>
      <c r="F423" s="25">
        <f>D423-E423</f>
        <v>81000278</v>
      </c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</row>
    <row r="424" spans="1:37" x14ac:dyDescent="0.25">
      <c r="A424" s="5" t="s">
        <v>634</v>
      </c>
      <c r="B424" s="10"/>
      <c r="C424" s="7" t="s">
        <v>636</v>
      </c>
      <c r="D424" s="26">
        <f t="shared" ref="D424:E424" si="123">SUM(D423)</f>
        <v>83433505</v>
      </c>
      <c r="E424" s="26">
        <f t="shared" si="123"/>
        <v>2433227</v>
      </c>
      <c r="F424" s="26">
        <f>SUM(F423)</f>
        <v>81000278</v>
      </c>
      <c r="G424" s="50">
        <f>VLOOKUP(A424,Dec2023Data!$A$3:$AA$180,8,FALSE)</f>
        <v>27</v>
      </c>
      <c r="H424" s="50">
        <f>VLOOKUP(A424,Dec2023Data!$A$3:$AA$180,9,FALSE)</f>
        <v>0</v>
      </c>
      <c r="I424" s="50">
        <f>VLOOKUP(A424,Dec2023Data!$A$3:$AA$180,10,FALSE)</f>
        <v>27</v>
      </c>
      <c r="J424" s="50">
        <f>VLOOKUP($A$8,Dec2023Data!$A$3:$AA$180,9,FALSE)</f>
        <v>0</v>
      </c>
      <c r="K424" s="50">
        <f>VLOOKUP(A424,Dec2023Data!$A$3:$AA$180,11,FALSE)</f>
        <v>0</v>
      </c>
      <c r="L424" s="50">
        <f>VLOOKUP($A$8,Dec2023Data!$A$3:$AA$180,9,FALSE)</f>
        <v>0</v>
      </c>
      <c r="M424" s="50">
        <f>VLOOKUP(A424,Dec2023Data!$A$3:$AA$180,12,FALSE)</f>
        <v>0</v>
      </c>
      <c r="N424" s="50">
        <f>VLOOKUP(A424,Dec2023Data!$A$3:$AA$180,13,FALSE)</f>
        <v>0</v>
      </c>
      <c r="O424" s="50">
        <f>VLOOKUP($A$8,Dec2023Data!$A$3:$AA$180,9,FALSE)</f>
        <v>0</v>
      </c>
      <c r="P424" s="50">
        <f>VLOOKUP(A424,Dec2023Data!$A$3:$AA$180,14,FALSE)</f>
        <v>0</v>
      </c>
      <c r="Q424" s="50">
        <f>VLOOKUP($A$8,Dec2023Data!$A$3:$AA$180,9,FALSE)</f>
        <v>0</v>
      </c>
      <c r="R424" s="50">
        <f>VLOOKUP(A424,Dec2023Data!$A$3:$AA$180,15,FALSE)</f>
        <v>0</v>
      </c>
      <c r="S424" s="50">
        <f>VLOOKUP($A$8,Dec2023Data!$A$3:$AA$180,9,FALSE)</f>
        <v>0</v>
      </c>
      <c r="T424" s="50">
        <f>VLOOKUP(A424,Dec2023Data!$A$3:$AA$180,16,FALSE)</f>
        <v>0.36299999999999999</v>
      </c>
      <c r="U424" s="50">
        <f>VLOOKUP($A$8,Dec2023Data!$A$3:$AA$180,9,FALSE)</f>
        <v>0</v>
      </c>
      <c r="V424" s="50">
        <f>VLOOKUP(A424,Dec2023Data!$A$3:$AA$180,18,FALSE)</f>
        <v>5.4560000000000004</v>
      </c>
      <c r="W424" s="50">
        <f>VLOOKUP($A$8,Dec2023Data!$A$3:$AA$180,9,FALSE)</f>
        <v>0</v>
      </c>
      <c r="X424" s="50">
        <f>VLOOKUP(A424,Dec2023Data!$A$3:$AA$180,19,FALSE)</f>
        <v>0</v>
      </c>
      <c r="Y424" s="50">
        <f>VLOOKUP($A$8,Dec2023Data!$A$3:$AA$180,9,FALSE)</f>
        <v>0</v>
      </c>
      <c r="Z424" s="50">
        <f>VLOOKUP(A424,Dec2023Data!$A$3:$AA$180,20,FALSE)</f>
        <v>0</v>
      </c>
      <c r="AA424" s="50">
        <f>VLOOKUP($A$8,Dec2023Data!$A$3:$AA$180,9,FALSE)</f>
        <v>0</v>
      </c>
      <c r="AB424" s="50">
        <f>VLOOKUP(A424,Dec2023Data!$A$3:$AA$180,21,FALSE)</f>
        <v>0</v>
      </c>
      <c r="AC424" s="50">
        <f>VLOOKUP($A$8,Dec2023Data!$A$3:$AA$180,9,FALSE)</f>
        <v>0</v>
      </c>
      <c r="AD424" s="50">
        <f>VLOOKUP(A424,Dec2023Data!$A$3:$AA$180,22,FALSE)</f>
        <v>0</v>
      </c>
      <c r="AE424" s="50">
        <f>VLOOKUP($A$8,Dec2023Data!$A$3:$AA$180,9,FALSE)</f>
        <v>0</v>
      </c>
      <c r="AF424" s="50">
        <f>VLOOKUP(A424,Dec2023Data!$A$3:$AA$180,23,FALSE)</f>
        <v>32.819000000000003</v>
      </c>
      <c r="AG424" s="51"/>
      <c r="AH424" s="51">
        <f>+AF424-R424-V424</f>
        <v>27.363000000000003</v>
      </c>
      <c r="AI424" s="57">
        <f>+AH424/AF424</f>
        <v>0.83375483713702436</v>
      </c>
      <c r="AK424" s="51">
        <f>+N424+P424+R424</f>
        <v>0</v>
      </c>
    </row>
    <row r="425" spans="1:37" x14ac:dyDescent="0.25">
      <c r="B425" s="10"/>
      <c r="C425" s="7"/>
      <c r="D425" s="30"/>
      <c r="E425" s="27"/>
      <c r="F425" s="28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</row>
    <row r="426" spans="1:37" x14ac:dyDescent="0.25">
      <c r="A426" s="5" t="s">
        <v>637</v>
      </c>
      <c r="B426" s="10" t="s">
        <v>187</v>
      </c>
      <c r="C426" s="6" t="s">
        <v>638</v>
      </c>
      <c r="D426" s="25">
        <v>36885639</v>
      </c>
      <c r="E426" s="25">
        <v>0</v>
      </c>
      <c r="F426" s="25">
        <f>D426-E426</f>
        <v>36885639</v>
      </c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</row>
    <row r="427" spans="1:37" x14ac:dyDescent="0.25">
      <c r="A427" s="5" t="s">
        <v>637</v>
      </c>
      <c r="B427" s="10"/>
      <c r="C427" s="7" t="s">
        <v>639</v>
      </c>
      <c r="D427" s="26">
        <f t="shared" ref="D427:E427" si="124">SUM(D426)</f>
        <v>36885639</v>
      </c>
      <c r="E427" s="26">
        <f t="shared" si="124"/>
        <v>0</v>
      </c>
      <c r="F427" s="26">
        <f>SUM(F426)</f>
        <v>36885639</v>
      </c>
      <c r="G427" s="50">
        <f>VLOOKUP(A427,Dec2023Data!$A$3:$AA$180,8,FALSE)</f>
        <v>27</v>
      </c>
      <c r="H427" s="50">
        <f>VLOOKUP(A427,Dec2023Data!$A$3:$AA$180,9,FALSE)</f>
        <v>0</v>
      </c>
      <c r="I427" s="50">
        <f>VLOOKUP(A427,Dec2023Data!$A$3:$AA$180,10,FALSE)</f>
        <v>27</v>
      </c>
      <c r="J427" s="50">
        <f>VLOOKUP($A$8,Dec2023Data!$A$3:$AA$180,9,FALSE)</f>
        <v>0</v>
      </c>
      <c r="K427" s="50">
        <f>VLOOKUP(A427,Dec2023Data!$A$3:$AA$180,11,FALSE)</f>
        <v>0</v>
      </c>
      <c r="L427" s="50">
        <f>VLOOKUP($A$8,Dec2023Data!$A$3:$AA$180,9,FALSE)</f>
        <v>0</v>
      </c>
      <c r="M427" s="50">
        <f>VLOOKUP(A427,Dec2023Data!$A$3:$AA$180,12,FALSE)</f>
        <v>0</v>
      </c>
      <c r="N427" s="50">
        <f>VLOOKUP(A427,Dec2023Data!$A$3:$AA$180,13,FALSE)</f>
        <v>0</v>
      </c>
      <c r="O427" s="50">
        <f>VLOOKUP($A$8,Dec2023Data!$A$3:$AA$180,9,FALSE)</f>
        <v>0</v>
      </c>
      <c r="P427" s="50">
        <f>VLOOKUP(A427,Dec2023Data!$A$3:$AA$180,14,FALSE)</f>
        <v>0</v>
      </c>
      <c r="Q427" s="50">
        <f>VLOOKUP($A$8,Dec2023Data!$A$3:$AA$180,9,FALSE)</f>
        <v>0</v>
      </c>
      <c r="R427" s="50">
        <f>VLOOKUP(A427,Dec2023Data!$A$3:$AA$180,15,FALSE)</f>
        <v>0</v>
      </c>
      <c r="S427" s="50">
        <f>VLOOKUP($A$8,Dec2023Data!$A$3:$AA$180,9,FALSE)</f>
        <v>0</v>
      </c>
      <c r="T427" s="50">
        <f>VLOOKUP(A427,Dec2023Data!$A$3:$AA$180,16,FALSE)</f>
        <v>0.03</v>
      </c>
      <c r="U427" s="50">
        <f>VLOOKUP($A$8,Dec2023Data!$A$3:$AA$180,9,FALSE)</f>
        <v>0</v>
      </c>
      <c r="V427" s="50">
        <f>VLOOKUP(A427,Dec2023Data!$A$3:$AA$180,18,FALSE)</f>
        <v>8.1470000000000002</v>
      </c>
      <c r="W427" s="50">
        <f>VLOOKUP($A$8,Dec2023Data!$A$3:$AA$180,9,FALSE)</f>
        <v>0</v>
      </c>
      <c r="X427" s="50">
        <f>VLOOKUP(A427,Dec2023Data!$A$3:$AA$180,19,FALSE)</f>
        <v>0</v>
      </c>
      <c r="Y427" s="50">
        <f>VLOOKUP($A$8,Dec2023Data!$A$3:$AA$180,9,FALSE)</f>
        <v>0</v>
      </c>
      <c r="Z427" s="50">
        <f>VLOOKUP(A427,Dec2023Data!$A$3:$AA$180,20,FALSE)</f>
        <v>0</v>
      </c>
      <c r="AA427" s="50">
        <f>VLOOKUP($A$8,Dec2023Data!$A$3:$AA$180,9,FALSE)</f>
        <v>0</v>
      </c>
      <c r="AB427" s="50">
        <f>VLOOKUP(A427,Dec2023Data!$A$3:$AA$180,21,FALSE)</f>
        <v>0</v>
      </c>
      <c r="AC427" s="50">
        <f>VLOOKUP($A$8,Dec2023Data!$A$3:$AA$180,9,FALSE)</f>
        <v>0</v>
      </c>
      <c r="AD427" s="50">
        <f>VLOOKUP(A427,Dec2023Data!$A$3:$AA$180,22,FALSE)</f>
        <v>0</v>
      </c>
      <c r="AE427" s="50">
        <f>VLOOKUP($A$8,Dec2023Data!$A$3:$AA$180,9,FALSE)</f>
        <v>0</v>
      </c>
      <c r="AF427" s="50">
        <f>VLOOKUP(A427,Dec2023Data!$A$3:$AA$180,23,FALSE)</f>
        <v>35.177</v>
      </c>
      <c r="AG427" s="51"/>
      <c r="AH427" s="51">
        <f>+AF427-R427-V427</f>
        <v>27.03</v>
      </c>
      <c r="AI427" s="57">
        <f>+AH427/AF427</f>
        <v>0.76839980669187258</v>
      </c>
      <c r="AK427" s="51">
        <f>+N427+P427+R427</f>
        <v>0</v>
      </c>
    </row>
    <row r="428" spans="1:37" x14ac:dyDescent="0.25">
      <c r="B428" s="10"/>
      <c r="C428" s="7"/>
      <c r="D428" s="30"/>
      <c r="E428" s="27"/>
      <c r="F428" s="28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</row>
    <row r="429" spans="1:37" x14ac:dyDescent="0.25">
      <c r="A429" s="5" t="s">
        <v>640</v>
      </c>
      <c r="B429" s="10" t="s">
        <v>187</v>
      </c>
      <c r="C429" s="6" t="s">
        <v>641</v>
      </c>
      <c r="D429" s="25">
        <v>9961299</v>
      </c>
      <c r="E429" s="25">
        <v>0</v>
      </c>
      <c r="F429" s="25">
        <f>D429-E429</f>
        <v>9961299</v>
      </c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</row>
    <row r="430" spans="1:37" x14ac:dyDescent="0.25">
      <c r="A430" s="5" t="s">
        <v>640</v>
      </c>
      <c r="B430" s="10" t="s">
        <v>72</v>
      </c>
      <c r="C430" s="6" t="s">
        <v>641</v>
      </c>
      <c r="D430" s="25">
        <v>1149592</v>
      </c>
      <c r="E430" s="25">
        <v>0</v>
      </c>
      <c r="F430" s="25">
        <f>D430-E430</f>
        <v>1149592</v>
      </c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</row>
    <row r="431" spans="1:37" x14ac:dyDescent="0.25">
      <c r="A431" s="5" t="s">
        <v>640</v>
      </c>
      <c r="B431" s="10"/>
      <c r="C431" s="7" t="s">
        <v>642</v>
      </c>
      <c r="D431" s="26">
        <f t="shared" ref="D431:E431" si="125">SUM(D429:D430)</f>
        <v>11110891</v>
      </c>
      <c r="E431" s="26">
        <f t="shared" si="125"/>
        <v>0</v>
      </c>
      <c r="F431" s="26">
        <f>SUM(F429:F430)</f>
        <v>11110891</v>
      </c>
      <c r="G431" s="50">
        <f>VLOOKUP(A431,Dec2023Data!$A$3:$AA$180,8,FALSE)</f>
        <v>27</v>
      </c>
      <c r="H431" s="50">
        <f>VLOOKUP(A431,Dec2023Data!$A$3:$AA$180,9,FALSE)</f>
        <v>2.2709999999999999</v>
      </c>
      <c r="I431" s="50">
        <f>VLOOKUP(A431,Dec2023Data!$A$3:$AA$180,10,FALSE)</f>
        <v>24.728999999999999</v>
      </c>
      <c r="J431" s="50">
        <f>VLOOKUP($A$8,Dec2023Data!$A$3:$AA$180,9,FALSE)</f>
        <v>0</v>
      </c>
      <c r="K431" s="50">
        <f>VLOOKUP(A431,Dec2023Data!$A$3:$AA$180,11,FALSE)</f>
        <v>0</v>
      </c>
      <c r="L431" s="50">
        <f>VLOOKUP($A$8,Dec2023Data!$A$3:$AA$180,9,FALSE)</f>
        <v>0</v>
      </c>
      <c r="M431" s="50">
        <f>VLOOKUP(A431,Dec2023Data!$A$3:$AA$180,12,FALSE)</f>
        <v>0</v>
      </c>
      <c r="N431" s="50">
        <f>VLOOKUP(A431,Dec2023Data!$A$3:$AA$180,13,FALSE)</f>
        <v>0</v>
      </c>
      <c r="O431" s="50">
        <f>VLOOKUP($A$8,Dec2023Data!$A$3:$AA$180,9,FALSE)</f>
        <v>0</v>
      </c>
      <c r="P431" s="50">
        <f>VLOOKUP(A431,Dec2023Data!$A$3:$AA$180,14,FALSE)</f>
        <v>0</v>
      </c>
      <c r="Q431" s="50">
        <f>VLOOKUP($A$8,Dec2023Data!$A$3:$AA$180,9,FALSE)</f>
        <v>0</v>
      </c>
      <c r="R431" s="50">
        <f>VLOOKUP(A431,Dec2023Data!$A$3:$AA$180,15,FALSE)</f>
        <v>0</v>
      </c>
      <c r="S431" s="50">
        <f>VLOOKUP($A$8,Dec2023Data!$A$3:$AA$180,9,FALSE)</f>
        <v>0</v>
      </c>
      <c r="T431" s="50">
        <f>VLOOKUP(A431,Dec2023Data!$A$3:$AA$180,16,FALSE)</f>
        <v>0</v>
      </c>
      <c r="U431" s="50">
        <f>VLOOKUP($A$8,Dec2023Data!$A$3:$AA$180,9,FALSE)</f>
        <v>0</v>
      </c>
      <c r="V431" s="50">
        <f>VLOOKUP(A431,Dec2023Data!$A$3:$AA$180,18,FALSE)</f>
        <v>0</v>
      </c>
      <c r="W431" s="50">
        <f>VLOOKUP($A$8,Dec2023Data!$A$3:$AA$180,9,FALSE)</f>
        <v>0</v>
      </c>
      <c r="X431" s="50">
        <f>VLOOKUP(A431,Dec2023Data!$A$3:$AA$180,19,FALSE)</f>
        <v>0</v>
      </c>
      <c r="Y431" s="50">
        <f>VLOOKUP($A$8,Dec2023Data!$A$3:$AA$180,9,FALSE)</f>
        <v>0</v>
      </c>
      <c r="Z431" s="50">
        <f>VLOOKUP(A431,Dec2023Data!$A$3:$AA$180,20,FALSE)</f>
        <v>0</v>
      </c>
      <c r="AA431" s="50">
        <f>VLOOKUP($A$8,Dec2023Data!$A$3:$AA$180,9,FALSE)</f>
        <v>0</v>
      </c>
      <c r="AB431" s="50">
        <f>VLOOKUP(A431,Dec2023Data!$A$3:$AA$180,21,FALSE)</f>
        <v>0</v>
      </c>
      <c r="AC431" s="50">
        <f>VLOOKUP($A$8,Dec2023Data!$A$3:$AA$180,9,FALSE)</f>
        <v>0</v>
      </c>
      <c r="AD431" s="50">
        <f>VLOOKUP(A431,Dec2023Data!$A$3:$AA$180,22,FALSE)</f>
        <v>0</v>
      </c>
      <c r="AE431" s="50">
        <f>VLOOKUP($A$8,Dec2023Data!$A$3:$AA$180,9,FALSE)</f>
        <v>0</v>
      </c>
      <c r="AF431" s="50">
        <f>VLOOKUP(A431,Dec2023Data!$A$3:$AA$180,23,FALSE)</f>
        <v>24.728999999999999</v>
      </c>
      <c r="AG431" s="51"/>
      <c r="AH431" s="51">
        <f>+AF431-R431-V431</f>
        <v>24.728999999999999</v>
      </c>
      <c r="AI431" s="57">
        <f>+AH431/AF431</f>
        <v>1</v>
      </c>
      <c r="AK431" s="51">
        <f>+N431+P431+R431</f>
        <v>0</v>
      </c>
    </row>
    <row r="432" spans="1:37" x14ac:dyDescent="0.25">
      <c r="B432" s="10"/>
      <c r="C432" s="7"/>
      <c r="D432" s="30"/>
      <c r="E432" s="27"/>
      <c r="F432" s="28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</row>
    <row r="433" spans="1:37" x14ac:dyDescent="0.25">
      <c r="A433" s="5" t="s">
        <v>643</v>
      </c>
      <c r="B433" s="10" t="s">
        <v>187</v>
      </c>
      <c r="C433" s="6" t="s">
        <v>644</v>
      </c>
      <c r="D433" s="25">
        <v>15168621</v>
      </c>
      <c r="E433" s="25">
        <v>0</v>
      </c>
      <c r="F433" s="25">
        <f>D433-E433</f>
        <v>15168621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</row>
    <row r="434" spans="1:37" x14ac:dyDescent="0.25">
      <c r="A434" s="5" t="s">
        <v>643</v>
      </c>
      <c r="B434" s="10" t="s">
        <v>210</v>
      </c>
      <c r="C434" s="6" t="s">
        <v>644</v>
      </c>
      <c r="D434" s="25">
        <v>9995333</v>
      </c>
      <c r="E434" s="25">
        <v>0</v>
      </c>
      <c r="F434" s="25">
        <f>D434-E434</f>
        <v>9995333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</row>
    <row r="435" spans="1:37" x14ac:dyDescent="0.25">
      <c r="A435" s="5" t="s">
        <v>643</v>
      </c>
      <c r="B435" s="10" t="s">
        <v>72</v>
      </c>
      <c r="C435" s="6" t="s">
        <v>644</v>
      </c>
      <c r="D435" s="25">
        <v>2939304</v>
      </c>
      <c r="E435" s="25">
        <v>0</v>
      </c>
      <c r="F435" s="25">
        <f>D435-E435</f>
        <v>2939304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</row>
    <row r="436" spans="1:37" x14ac:dyDescent="0.25">
      <c r="A436" s="5" t="s">
        <v>643</v>
      </c>
      <c r="B436" s="10"/>
      <c r="C436" s="7" t="s">
        <v>645</v>
      </c>
      <c r="D436" s="26">
        <f t="shared" ref="D436:E436" si="126">SUM(D433:D435)</f>
        <v>28103258</v>
      </c>
      <c r="E436" s="26">
        <f t="shared" si="126"/>
        <v>0</v>
      </c>
      <c r="F436" s="26">
        <f>SUM(F433:F435)</f>
        <v>28103258</v>
      </c>
      <c r="G436" s="50">
        <f>VLOOKUP(A436,Dec2023Data!$A$3:$AA$180,8,FALSE)</f>
        <v>27</v>
      </c>
      <c r="H436" s="50">
        <f>VLOOKUP(A436,Dec2023Data!$A$3:$AA$180,9,FALSE)</f>
        <v>0</v>
      </c>
      <c r="I436" s="50">
        <f>VLOOKUP(A436,Dec2023Data!$A$3:$AA$180,10,FALSE)</f>
        <v>27</v>
      </c>
      <c r="J436" s="50">
        <f>VLOOKUP($A$8,Dec2023Data!$A$3:$AA$180,9,FALSE)</f>
        <v>0</v>
      </c>
      <c r="K436" s="50">
        <f>VLOOKUP(A436,Dec2023Data!$A$3:$AA$180,11,FALSE)</f>
        <v>0</v>
      </c>
      <c r="L436" s="50">
        <f>VLOOKUP($A$8,Dec2023Data!$A$3:$AA$180,9,FALSE)</f>
        <v>0</v>
      </c>
      <c r="M436" s="50">
        <f>VLOOKUP(A436,Dec2023Data!$A$3:$AA$180,12,FALSE)</f>
        <v>0</v>
      </c>
      <c r="N436" s="50">
        <f>VLOOKUP(A436,Dec2023Data!$A$3:$AA$180,13,FALSE)</f>
        <v>0</v>
      </c>
      <c r="O436" s="50">
        <f>VLOOKUP($A$8,Dec2023Data!$A$3:$AA$180,9,FALSE)</f>
        <v>0</v>
      </c>
      <c r="P436" s="50">
        <f>VLOOKUP(A436,Dec2023Data!$A$3:$AA$180,14,FALSE)</f>
        <v>0</v>
      </c>
      <c r="Q436" s="50">
        <f>VLOOKUP($A$8,Dec2023Data!$A$3:$AA$180,9,FALSE)</f>
        <v>0</v>
      </c>
      <c r="R436" s="50">
        <f>VLOOKUP(A436,Dec2023Data!$A$3:$AA$180,15,FALSE)</f>
        <v>0</v>
      </c>
      <c r="S436" s="50">
        <f>VLOOKUP($A$8,Dec2023Data!$A$3:$AA$180,9,FALSE)</f>
        <v>0</v>
      </c>
      <c r="T436" s="50">
        <f>VLOOKUP(A436,Dec2023Data!$A$3:$AA$180,16,FALSE)</f>
        <v>8.9999999999999993E-3</v>
      </c>
      <c r="U436" s="50">
        <f>VLOOKUP($A$8,Dec2023Data!$A$3:$AA$180,9,FALSE)</f>
        <v>0</v>
      </c>
      <c r="V436" s="50">
        <f>VLOOKUP(A436,Dec2023Data!$A$3:$AA$180,18,FALSE)</f>
        <v>13.324999999999999</v>
      </c>
      <c r="W436" s="50">
        <f>VLOOKUP($A$8,Dec2023Data!$A$3:$AA$180,9,FALSE)</f>
        <v>0</v>
      </c>
      <c r="X436" s="50">
        <f>VLOOKUP(A436,Dec2023Data!$A$3:$AA$180,19,FALSE)</f>
        <v>0</v>
      </c>
      <c r="Y436" s="50">
        <f>VLOOKUP($A$8,Dec2023Data!$A$3:$AA$180,9,FALSE)</f>
        <v>0</v>
      </c>
      <c r="Z436" s="50">
        <f>VLOOKUP(A436,Dec2023Data!$A$3:$AA$180,20,FALSE)</f>
        <v>0</v>
      </c>
      <c r="AA436" s="50">
        <f>VLOOKUP($A$8,Dec2023Data!$A$3:$AA$180,9,FALSE)</f>
        <v>0</v>
      </c>
      <c r="AB436" s="50">
        <f>VLOOKUP(A436,Dec2023Data!$A$3:$AA$180,21,FALSE)</f>
        <v>0</v>
      </c>
      <c r="AC436" s="50">
        <f>VLOOKUP($A$8,Dec2023Data!$A$3:$AA$180,9,FALSE)</f>
        <v>0</v>
      </c>
      <c r="AD436" s="50">
        <f>VLOOKUP(A436,Dec2023Data!$A$3:$AA$180,22,FALSE)</f>
        <v>0</v>
      </c>
      <c r="AE436" s="50">
        <f>VLOOKUP($A$8,Dec2023Data!$A$3:$AA$180,9,FALSE)</f>
        <v>0</v>
      </c>
      <c r="AF436" s="50">
        <f>VLOOKUP(A436,Dec2023Data!$A$3:$AA$180,23,FALSE)</f>
        <v>40.334000000000003</v>
      </c>
      <c r="AG436" s="51"/>
      <c r="AH436" s="51">
        <f>+AF436-R436-V436</f>
        <v>27.009000000000004</v>
      </c>
      <c r="AI436" s="57">
        <f>+AH436/AF436</f>
        <v>0.66963355977587147</v>
      </c>
      <c r="AK436" s="51">
        <f>+N436+P436+R436</f>
        <v>0</v>
      </c>
    </row>
    <row r="437" spans="1:37" x14ac:dyDescent="0.25">
      <c r="B437" s="10"/>
      <c r="C437" s="7"/>
      <c r="D437" s="30"/>
      <c r="E437" s="27"/>
      <c r="F437" s="28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</row>
    <row r="438" spans="1:37" x14ac:dyDescent="0.25">
      <c r="A438" s="5" t="s">
        <v>646</v>
      </c>
      <c r="B438" s="10" t="s">
        <v>187</v>
      </c>
      <c r="C438" s="6" t="s">
        <v>647</v>
      </c>
      <c r="D438" s="25">
        <v>8571918</v>
      </c>
      <c r="E438" s="25">
        <v>0</v>
      </c>
      <c r="F438" s="25">
        <f>D438-E438</f>
        <v>8571918</v>
      </c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</row>
    <row r="439" spans="1:37" x14ac:dyDescent="0.25">
      <c r="A439" s="5" t="s">
        <v>646</v>
      </c>
      <c r="B439" s="10"/>
      <c r="C439" s="7" t="s">
        <v>648</v>
      </c>
      <c r="D439" s="26">
        <f t="shared" ref="D439:E439" si="127">SUM(D438)</f>
        <v>8571918</v>
      </c>
      <c r="E439" s="26">
        <f t="shared" si="127"/>
        <v>0</v>
      </c>
      <c r="F439" s="26">
        <f>SUM(F438)</f>
        <v>8571918</v>
      </c>
      <c r="G439" s="50">
        <f>VLOOKUP(A439,Dec2023Data!$A$3:$AA$180,8,FALSE)</f>
        <v>27</v>
      </c>
      <c r="H439" s="50">
        <f>VLOOKUP(A439,Dec2023Data!$A$3:$AA$180,9,FALSE)</f>
        <v>0</v>
      </c>
      <c r="I439" s="50">
        <f>VLOOKUP(A439,Dec2023Data!$A$3:$AA$180,10,FALSE)</f>
        <v>27</v>
      </c>
      <c r="J439" s="50">
        <f>VLOOKUP($A$8,Dec2023Data!$A$3:$AA$180,9,FALSE)</f>
        <v>0</v>
      </c>
      <c r="K439" s="50">
        <f>VLOOKUP(A439,Dec2023Data!$A$3:$AA$180,11,FALSE)</f>
        <v>0</v>
      </c>
      <c r="L439" s="50">
        <f>VLOOKUP($A$8,Dec2023Data!$A$3:$AA$180,9,FALSE)</f>
        <v>0</v>
      </c>
      <c r="M439" s="50">
        <f>VLOOKUP(A439,Dec2023Data!$A$3:$AA$180,12,FALSE)</f>
        <v>0</v>
      </c>
      <c r="N439" s="50">
        <f>VLOOKUP(A439,Dec2023Data!$A$3:$AA$180,13,FALSE)</f>
        <v>0</v>
      </c>
      <c r="O439" s="50">
        <f>VLOOKUP($A$8,Dec2023Data!$A$3:$AA$180,9,FALSE)</f>
        <v>0</v>
      </c>
      <c r="P439" s="50">
        <f>VLOOKUP(A439,Dec2023Data!$A$3:$AA$180,14,FALSE)</f>
        <v>0</v>
      </c>
      <c r="Q439" s="50">
        <f>VLOOKUP($A$8,Dec2023Data!$A$3:$AA$180,9,FALSE)</f>
        <v>0</v>
      </c>
      <c r="R439" s="50">
        <f>VLOOKUP(A439,Dec2023Data!$A$3:$AA$180,15,FALSE)</f>
        <v>0</v>
      </c>
      <c r="S439" s="50">
        <f>VLOOKUP($A$8,Dec2023Data!$A$3:$AA$180,9,FALSE)</f>
        <v>0</v>
      </c>
      <c r="T439" s="50">
        <f>VLOOKUP(A439,Dec2023Data!$A$3:$AA$180,16,FALSE)</f>
        <v>0</v>
      </c>
      <c r="U439" s="50">
        <f>VLOOKUP($A$8,Dec2023Data!$A$3:$AA$180,9,FALSE)</f>
        <v>0</v>
      </c>
      <c r="V439" s="50">
        <f>VLOOKUP(A439,Dec2023Data!$A$3:$AA$180,18,FALSE)</f>
        <v>0</v>
      </c>
      <c r="W439" s="50">
        <f>VLOOKUP($A$8,Dec2023Data!$A$3:$AA$180,9,FALSE)</f>
        <v>0</v>
      </c>
      <c r="X439" s="50">
        <f>VLOOKUP(A439,Dec2023Data!$A$3:$AA$180,19,FALSE)</f>
        <v>0</v>
      </c>
      <c r="Y439" s="50">
        <f>VLOOKUP($A$8,Dec2023Data!$A$3:$AA$180,9,FALSE)</f>
        <v>0</v>
      </c>
      <c r="Z439" s="50">
        <f>VLOOKUP(A439,Dec2023Data!$A$3:$AA$180,20,FALSE)</f>
        <v>0</v>
      </c>
      <c r="AA439" s="50">
        <f>VLOOKUP($A$8,Dec2023Data!$A$3:$AA$180,9,FALSE)</f>
        <v>0</v>
      </c>
      <c r="AB439" s="50">
        <f>VLOOKUP(A439,Dec2023Data!$A$3:$AA$180,21,FALSE)</f>
        <v>0</v>
      </c>
      <c r="AC439" s="50">
        <f>VLOOKUP($A$8,Dec2023Data!$A$3:$AA$180,9,FALSE)</f>
        <v>0</v>
      </c>
      <c r="AD439" s="50">
        <f>VLOOKUP(A439,Dec2023Data!$A$3:$AA$180,22,FALSE)</f>
        <v>0</v>
      </c>
      <c r="AE439" s="50">
        <f>VLOOKUP($A$8,Dec2023Data!$A$3:$AA$180,9,FALSE)</f>
        <v>0</v>
      </c>
      <c r="AF439" s="50">
        <f>VLOOKUP(A439,Dec2023Data!$A$3:$AA$180,23,FALSE)</f>
        <v>27</v>
      </c>
      <c r="AG439" s="51"/>
      <c r="AH439" s="51">
        <f>+AF439-R439-V439</f>
        <v>27</v>
      </c>
      <c r="AI439" s="57">
        <f>+AH439/AF439</f>
        <v>1</v>
      </c>
      <c r="AK439" s="51">
        <f>+N439+P439+R439</f>
        <v>0</v>
      </c>
    </row>
    <row r="440" spans="1:37" x14ac:dyDescent="0.25">
      <c r="B440" s="10"/>
      <c r="C440" s="7"/>
      <c r="D440" s="30"/>
      <c r="E440" s="27"/>
      <c r="F440" s="28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</row>
    <row r="441" spans="1:37" x14ac:dyDescent="0.25">
      <c r="A441" s="5" t="s">
        <v>649</v>
      </c>
      <c r="B441" s="10" t="s">
        <v>187</v>
      </c>
      <c r="C441" s="6" t="s">
        <v>650</v>
      </c>
      <c r="D441" s="25">
        <v>21093909</v>
      </c>
      <c r="E441" s="25">
        <v>788267</v>
      </c>
      <c r="F441" s="25">
        <f>D441-E441</f>
        <v>20305642</v>
      </c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</row>
    <row r="442" spans="1:37" x14ac:dyDescent="0.25">
      <c r="A442" s="5" t="s">
        <v>649</v>
      </c>
      <c r="B442" s="10"/>
      <c r="C442" s="7" t="s">
        <v>651</v>
      </c>
      <c r="D442" s="26">
        <f t="shared" ref="D442:E442" si="128">SUM(D441)</f>
        <v>21093909</v>
      </c>
      <c r="E442" s="26">
        <f t="shared" si="128"/>
        <v>788267</v>
      </c>
      <c r="F442" s="26">
        <f>SUM(F441)</f>
        <v>20305642</v>
      </c>
      <c r="G442" s="50">
        <f>VLOOKUP(A442,Dec2023Data!$A$3:$AA$180,8,FALSE)</f>
        <v>27</v>
      </c>
      <c r="H442" s="50">
        <f>VLOOKUP(A442,Dec2023Data!$A$3:$AA$180,9,FALSE)</f>
        <v>2.0030000000000001</v>
      </c>
      <c r="I442" s="50">
        <f>VLOOKUP(A442,Dec2023Data!$A$3:$AA$180,10,FALSE)</f>
        <v>24.997</v>
      </c>
      <c r="J442" s="50">
        <f>VLOOKUP($A$8,Dec2023Data!$A$3:$AA$180,9,FALSE)</f>
        <v>0</v>
      </c>
      <c r="K442" s="50">
        <f>VLOOKUP(A442,Dec2023Data!$A$3:$AA$180,11,FALSE)</f>
        <v>0</v>
      </c>
      <c r="L442" s="50">
        <f>VLOOKUP($A$8,Dec2023Data!$A$3:$AA$180,9,FALSE)</f>
        <v>0</v>
      </c>
      <c r="M442" s="50">
        <f>VLOOKUP(A442,Dec2023Data!$A$3:$AA$180,12,FALSE)</f>
        <v>0</v>
      </c>
      <c r="N442" s="50">
        <f>VLOOKUP(A442,Dec2023Data!$A$3:$AA$180,13,FALSE)</f>
        <v>0</v>
      </c>
      <c r="O442" s="50">
        <f>VLOOKUP($A$8,Dec2023Data!$A$3:$AA$180,9,FALSE)</f>
        <v>0</v>
      </c>
      <c r="P442" s="50">
        <f>VLOOKUP(A442,Dec2023Data!$A$3:$AA$180,14,FALSE)</f>
        <v>0</v>
      </c>
      <c r="Q442" s="50">
        <f>VLOOKUP($A$8,Dec2023Data!$A$3:$AA$180,9,FALSE)</f>
        <v>0</v>
      </c>
      <c r="R442" s="50">
        <f>VLOOKUP(A442,Dec2023Data!$A$3:$AA$180,15,FALSE)</f>
        <v>0.78100000000000003</v>
      </c>
      <c r="S442" s="50">
        <f>VLOOKUP($A$8,Dec2023Data!$A$3:$AA$180,9,FALSE)</f>
        <v>0</v>
      </c>
      <c r="T442" s="50">
        <f>VLOOKUP(A442,Dec2023Data!$A$3:$AA$180,16,FALSE)</f>
        <v>0</v>
      </c>
      <c r="U442" s="50">
        <f>VLOOKUP($A$8,Dec2023Data!$A$3:$AA$180,9,FALSE)</f>
        <v>0</v>
      </c>
      <c r="V442" s="50">
        <f>VLOOKUP(A442,Dec2023Data!$A$3:$AA$180,18,FALSE)</f>
        <v>9.2240000000000002</v>
      </c>
      <c r="W442" s="50">
        <f>VLOOKUP($A$8,Dec2023Data!$A$3:$AA$180,9,FALSE)</f>
        <v>0</v>
      </c>
      <c r="X442" s="50">
        <f>VLOOKUP(A442,Dec2023Data!$A$3:$AA$180,19,FALSE)</f>
        <v>0</v>
      </c>
      <c r="Y442" s="50">
        <f>VLOOKUP($A$8,Dec2023Data!$A$3:$AA$180,9,FALSE)</f>
        <v>0</v>
      </c>
      <c r="Z442" s="50">
        <f>VLOOKUP(A442,Dec2023Data!$A$3:$AA$180,20,FALSE)</f>
        <v>0</v>
      </c>
      <c r="AA442" s="50">
        <f>VLOOKUP($A$8,Dec2023Data!$A$3:$AA$180,9,FALSE)</f>
        <v>0</v>
      </c>
      <c r="AB442" s="50">
        <f>VLOOKUP(A442,Dec2023Data!$A$3:$AA$180,21,FALSE)</f>
        <v>0</v>
      </c>
      <c r="AC442" s="50">
        <f>VLOOKUP($A$8,Dec2023Data!$A$3:$AA$180,9,FALSE)</f>
        <v>0</v>
      </c>
      <c r="AD442" s="50">
        <f>VLOOKUP(A442,Dec2023Data!$A$3:$AA$180,22,FALSE)</f>
        <v>0</v>
      </c>
      <c r="AE442" s="50">
        <f>VLOOKUP($A$8,Dec2023Data!$A$3:$AA$180,9,FALSE)</f>
        <v>0</v>
      </c>
      <c r="AF442" s="50">
        <f>VLOOKUP(A442,Dec2023Data!$A$3:$AA$180,23,FALSE)</f>
        <v>35.002000000000002</v>
      </c>
      <c r="AG442" s="51"/>
      <c r="AH442" s="51">
        <f>+AF442-R442-V442</f>
        <v>24.997000000000003</v>
      </c>
      <c r="AI442" s="57">
        <f>+AH442/AF442</f>
        <v>0.71415919090337698</v>
      </c>
      <c r="AK442" s="51">
        <f>+N442+P442+R442</f>
        <v>0.78100000000000003</v>
      </c>
    </row>
    <row r="443" spans="1:37" x14ac:dyDescent="0.25">
      <c r="B443" s="10"/>
      <c r="C443" s="7"/>
      <c r="D443" s="30"/>
      <c r="E443" s="27"/>
      <c r="F443" s="28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</row>
    <row r="444" spans="1:37" x14ac:dyDescent="0.25">
      <c r="A444" s="5" t="s">
        <v>652</v>
      </c>
      <c r="B444" s="10" t="s">
        <v>194</v>
      </c>
      <c r="C444" s="6" t="s">
        <v>653</v>
      </c>
      <c r="D444" s="25">
        <v>101251360</v>
      </c>
      <c r="E444" s="25">
        <v>0</v>
      </c>
      <c r="F444" s="25">
        <f>D444-E444</f>
        <v>101251360</v>
      </c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</row>
    <row r="445" spans="1:37" x14ac:dyDescent="0.25">
      <c r="A445" s="5" t="s">
        <v>652</v>
      </c>
      <c r="B445" s="10"/>
      <c r="C445" s="7" t="s">
        <v>654</v>
      </c>
      <c r="D445" s="26">
        <f t="shared" ref="D445:E445" si="129">SUM(D444)</f>
        <v>101251360</v>
      </c>
      <c r="E445" s="26">
        <f t="shared" si="129"/>
        <v>0</v>
      </c>
      <c r="F445" s="26">
        <f>SUM(F444)</f>
        <v>101251360</v>
      </c>
      <c r="G445" s="50">
        <f>VLOOKUP(A445,Dec2023Data!$A$3:$AA$180,8,FALSE)</f>
        <v>27</v>
      </c>
      <c r="H445" s="50">
        <f>VLOOKUP(A445,Dec2023Data!$A$3:$AA$180,9,FALSE)</f>
        <v>5.069</v>
      </c>
      <c r="I445" s="50">
        <f>VLOOKUP(A445,Dec2023Data!$A$3:$AA$180,10,FALSE)</f>
        <v>21.931000000000001</v>
      </c>
      <c r="J445" s="50">
        <f>VLOOKUP($A$8,Dec2023Data!$A$3:$AA$180,9,FALSE)</f>
        <v>0</v>
      </c>
      <c r="K445" s="50">
        <f>VLOOKUP(A445,Dec2023Data!$A$3:$AA$180,11,FALSE)</f>
        <v>0</v>
      </c>
      <c r="L445" s="50">
        <f>VLOOKUP($A$8,Dec2023Data!$A$3:$AA$180,9,FALSE)</f>
        <v>0</v>
      </c>
      <c r="M445" s="50">
        <f>VLOOKUP(A445,Dec2023Data!$A$3:$AA$180,12,FALSE)</f>
        <v>0</v>
      </c>
      <c r="N445" s="50">
        <f>VLOOKUP(A445,Dec2023Data!$A$3:$AA$180,13,FALSE)</f>
        <v>0</v>
      </c>
      <c r="O445" s="50">
        <f>VLOOKUP($A$8,Dec2023Data!$A$3:$AA$180,9,FALSE)</f>
        <v>0</v>
      </c>
      <c r="P445" s="50">
        <f>VLOOKUP(A445,Dec2023Data!$A$3:$AA$180,14,FALSE)</f>
        <v>0</v>
      </c>
      <c r="Q445" s="50">
        <f>VLOOKUP($A$8,Dec2023Data!$A$3:$AA$180,9,FALSE)</f>
        <v>0</v>
      </c>
      <c r="R445" s="50">
        <f>VLOOKUP(A445,Dec2023Data!$A$3:$AA$180,15,FALSE)</f>
        <v>4.8739999999999997</v>
      </c>
      <c r="S445" s="50">
        <f>VLOOKUP($A$8,Dec2023Data!$A$3:$AA$180,9,FALSE)</f>
        <v>0</v>
      </c>
      <c r="T445" s="50">
        <f>VLOOKUP(A445,Dec2023Data!$A$3:$AA$180,16,FALSE)</f>
        <v>0.16300000000000001</v>
      </c>
      <c r="U445" s="50">
        <f>VLOOKUP($A$8,Dec2023Data!$A$3:$AA$180,9,FALSE)</f>
        <v>0</v>
      </c>
      <c r="V445" s="50">
        <f>VLOOKUP(A445,Dec2023Data!$A$3:$AA$180,18,FALSE)</f>
        <v>1.9339999999999999</v>
      </c>
      <c r="W445" s="50">
        <f>VLOOKUP($A$8,Dec2023Data!$A$3:$AA$180,9,FALSE)</f>
        <v>0</v>
      </c>
      <c r="X445" s="50">
        <f>VLOOKUP(A445,Dec2023Data!$A$3:$AA$180,19,FALSE)</f>
        <v>0</v>
      </c>
      <c r="Y445" s="50">
        <f>VLOOKUP($A$8,Dec2023Data!$A$3:$AA$180,9,FALSE)</f>
        <v>0</v>
      </c>
      <c r="Z445" s="50">
        <f>VLOOKUP(A445,Dec2023Data!$A$3:$AA$180,20,FALSE)</f>
        <v>0</v>
      </c>
      <c r="AA445" s="50">
        <f>VLOOKUP($A$8,Dec2023Data!$A$3:$AA$180,9,FALSE)</f>
        <v>0</v>
      </c>
      <c r="AB445" s="50">
        <f>VLOOKUP(A445,Dec2023Data!$A$3:$AA$180,21,FALSE)</f>
        <v>0</v>
      </c>
      <c r="AC445" s="50">
        <f>VLOOKUP($A$8,Dec2023Data!$A$3:$AA$180,9,FALSE)</f>
        <v>0</v>
      </c>
      <c r="AD445" s="50">
        <f>VLOOKUP(A445,Dec2023Data!$A$3:$AA$180,22,FALSE)</f>
        <v>0</v>
      </c>
      <c r="AE445" s="50">
        <f>VLOOKUP($A$8,Dec2023Data!$A$3:$AA$180,9,FALSE)</f>
        <v>0</v>
      </c>
      <c r="AF445" s="50">
        <f>VLOOKUP(A445,Dec2023Data!$A$3:$AA$180,23,FALSE)</f>
        <v>28.902000000000001</v>
      </c>
      <c r="AG445" s="51"/>
      <c r="AH445" s="51">
        <f>+AF445-R445-V445</f>
        <v>22.094000000000001</v>
      </c>
      <c r="AI445" s="57">
        <f>+AH445/AF445</f>
        <v>0.76444536710262267</v>
      </c>
      <c r="AK445" s="51">
        <f>+N445+P445+R445</f>
        <v>4.8739999999999997</v>
      </c>
    </row>
    <row r="446" spans="1:37" x14ac:dyDescent="0.25">
      <c r="B446" s="10"/>
      <c r="C446" s="7"/>
      <c r="D446" s="30"/>
      <c r="E446" s="27"/>
      <c r="F446" s="28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</row>
    <row r="447" spans="1:37" x14ac:dyDescent="0.25">
      <c r="A447" s="5" t="s">
        <v>655</v>
      </c>
      <c r="B447" s="10" t="s">
        <v>194</v>
      </c>
      <c r="C447" s="6" t="s">
        <v>656</v>
      </c>
      <c r="D447" s="25">
        <v>192543040</v>
      </c>
      <c r="E447" s="25">
        <v>0</v>
      </c>
      <c r="F447" s="25">
        <f>D447-E447</f>
        <v>192543040</v>
      </c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</row>
    <row r="448" spans="1:37" x14ac:dyDescent="0.25">
      <c r="A448" s="5" t="s">
        <v>655</v>
      </c>
      <c r="B448" s="10"/>
      <c r="C448" s="7" t="s">
        <v>657</v>
      </c>
      <c r="D448" s="26">
        <f t="shared" ref="D448:E448" si="130">SUM(D447)</f>
        <v>192543040</v>
      </c>
      <c r="E448" s="26">
        <f t="shared" si="130"/>
        <v>0</v>
      </c>
      <c r="F448" s="26">
        <f>SUM(F447)</f>
        <v>192543040</v>
      </c>
      <c r="G448" s="50">
        <f>VLOOKUP(A448,Dec2023Data!$A$3:$AA$180,8,FALSE)</f>
        <v>21.643000000000001</v>
      </c>
      <c r="H448" s="50">
        <f>VLOOKUP(A448,Dec2023Data!$A$3:$AA$180,9,FALSE)</f>
        <v>5.7149999999999999</v>
      </c>
      <c r="I448" s="50">
        <f>VLOOKUP(A448,Dec2023Data!$A$3:$AA$180,10,FALSE)</f>
        <v>15.928000000000001</v>
      </c>
      <c r="J448" s="50">
        <f>VLOOKUP($A$8,Dec2023Data!$A$3:$AA$180,9,FALSE)</f>
        <v>0</v>
      </c>
      <c r="K448" s="50">
        <f>VLOOKUP(A448,Dec2023Data!$A$3:$AA$180,11,FALSE)</f>
        <v>0</v>
      </c>
      <c r="L448" s="50">
        <f>VLOOKUP($A$8,Dec2023Data!$A$3:$AA$180,9,FALSE)</f>
        <v>0</v>
      </c>
      <c r="M448" s="50">
        <f>VLOOKUP(A448,Dec2023Data!$A$3:$AA$180,12,FALSE)</f>
        <v>0</v>
      </c>
      <c r="N448" s="50">
        <f>VLOOKUP(A448,Dec2023Data!$A$3:$AA$180,13,FALSE)</f>
        <v>0</v>
      </c>
      <c r="O448" s="50">
        <f>VLOOKUP($A$8,Dec2023Data!$A$3:$AA$180,9,FALSE)</f>
        <v>0</v>
      </c>
      <c r="P448" s="50">
        <f>VLOOKUP(A448,Dec2023Data!$A$3:$AA$180,14,FALSE)</f>
        <v>0</v>
      </c>
      <c r="Q448" s="50">
        <f>VLOOKUP($A$8,Dec2023Data!$A$3:$AA$180,9,FALSE)</f>
        <v>0</v>
      </c>
      <c r="R448" s="50">
        <f>VLOOKUP(A448,Dec2023Data!$A$3:$AA$180,15,FALSE)</f>
        <v>7.06</v>
      </c>
      <c r="S448" s="50">
        <f>VLOOKUP($A$8,Dec2023Data!$A$3:$AA$180,9,FALSE)</f>
        <v>0</v>
      </c>
      <c r="T448" s="50">
        <f>VLOOKUP(A448,Dec2023Data!$A$3:$AA$180,16,FALSE)</f>
        <v>3.1009999999999999E-2</v>
      </c>
      <c r="U448" s="50">
        <f>VLOOKUP($A$8,Dec2023Data!$A$3:$AA$180,9,FALSE)</f>
        <v>0</v>
      </c>
      <c r="V448" s="50">
        <f>VLOOKUP(A448,Dec2023Data!$A$3:$AA$180,18,FALSE)</f>
        <v>6.2320000000000002</v>
      </c>
      <c r="W448" s="50">
        <f>VLOOKUP($A$8,Dec2023Data!$A$3:$AA$180,9,FALSE)</f>
        <v>0</v>
      </c>
      <c r="X448" s="50">
        <f>VLOOKUP(A448,Dec2023Data!$A$3:$AA$180,19,FALSE)</f>
        <v>0</v>
      </c>
      <c r="Y448" s="50">
        <f>VLOOKUP($A$8,Dec2023Data!$A$3:$AA$180,9,FALSE)</f>
        <v>0</v>
      </c>
      <c r="Z448" s="50">
        <f>VLOOKUP(A448,Dec2023Data!$A$3:$AA$180,20,FALSE)</f>
        <v>0</v>
      </c>
      <c r="AA448" s="50">
        <f>VLOOKUP($A$8,Dec2023Data!$A$3:$AA$180,9,FALSE)</f>
        <v>0</v>
      </c>
      <c r="AB448" s="50">
        <f>VLOOKUP(A448,Dec2023Data!$A$3:$AA$180,21,FALSE)</f>
        <v>0</v>
      </c>
      <c r="AC448" s="50">
        <f>VLOOKUP($A$8,Dec2023Data!$A$3:$AA$180,9,FALSE)</f>
        <v>0</v>
      </c>
      <c r="AD448" s="50">
        <f>VLOOKUP(A448,Dec2023Data!$A$3:$AA$180,22,FALSE)</f>
        <v>0</v>
      </c>
      <c r="AE448" s="50">
        <f>VLOOKUP($A$8,Dec2023Data!$A$3:$AA$180,9,FALSE)</f>
        <v>0</v>
      </c>
      <c r="AF448" s="50">
        <f>VLOOKUP(A448,Dec2023Data!$A$3:$AA$180,23,FALSE)</f>
        <v>29.251010000000001</v>
      </c>
      <c r="AG448" s="51"/>
      <c r="AH448" s="51">
        <f>+AF448-R448-V448</f>
        <v>15.959010000000003</v>
      </c>
      <c r="AI448" s="57">
        <f>+AH448/AF448</f>
        <v>0.54558834036841808</v>
      </c>
      <c r="AK448" s="51">
        <f>+N448+P448+R448</f>
        <v>7.06</v>
      </c>
    </row>
    <row r="449" spans="1:37" x14ac:dyDescent="0.25">
      <c r="B449" s="10"/>
      <c r="C449" s="7"/>
      <c r="D449" s="30"/>
      <c r="E449" s="27"/>
      <c r="F449" s="28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</row>
    <row r="450" spans="1:37" x14ac:dyDescent="0.25">
      <c r="A450" s="17" t="s">
        <v>658</v>
      </c>
      <c r="B450" s="10" t="s">
        <v>197</v>
      </c>
      <c r="C450" s="18" t="s">
        <v>659</v>
      </c>
      <c r="D450" s="25">
        <v>231662113</v>
      </c>
      <c r="E450" s="25">
        <v>0</v>
      </c>
      <c r="F450" s="25">
        <f>D450-E450</f>
        <v>231662113</v>
      </c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</row>
    <row r="451" spans="1:37" x14ac:dyDescent="0.25">
      <c r="A451" s="17" t="s">
        <v>658</v>
      </c>
      <c r="B451" s="10"/>
      <c r="C451" s="7" t="s">
        <v>660</v>
      </c>
      <c r="D451" s="26">
        <f t="shared" ref="D451:E451" si="131">SUM(D450)</f>
        <v>231662113</v>
      </c>
      <c r="E451" s="26">
        <f t="shared" si="131"/>
        <v>0</v>
      </c>
      <c r="F451" s="26">
        <f>SUM(F450)</f>
        <v>231662113</v>
      </c>
      <c r="G451" s="50">
        <f>VLOOKUP(A451,Dec2023Data!$A$3:$AA$180,8,FALSE)</f>
        <v>27</v>
      </c>
      <c r="H451" s="50">
        <f>VLOOKUP(A451,Dec2023Data!$A$3:$AA$180,9,FALSE)</f>
        <v>6.3380000000000001</v>
      </c>
      <c r="I451" s="50">
        <f>VLOOKUP(A451,Dec2023Data!$A$3:$AA$180,10,FALSE)</f>
        <v>20.661999999999999</v>
      </c>
      <c r="J451" s="50">
        <f>VLOOKUP($A$8,Dec2023Data!$A$3:$AA$180,9,FALSE)</f>
        <v>0</v>
      </c>
      <c r="K451" s="50">
        <f>VLOOKUP(A451,Dec2023Data!$A$3:$AA$180,11,FALSE)</f>
        <v>0</v>
      </c>
      <c r="L451" s="50">
        <f>VLOOKUP($A$8,Dec2023Data!$A$3:$AA$180,9,FALSE)</f>
        <v>0</v>
      </c>
      <c r="M451" s="50">
        <f>VLOOKUP(A451,Dec2023Data!$A$3:$AA$180,12,FALSE)</f>
        <v>0</v>
      </c>
      <c r="N451" s="50">
        <f>VLOOKUP(A451,Dec2023Data!$A$3:$AA$180,13,FALSE)</f>
        <v>0</v>
      </c>
      <c r="O451" s="50">
        <f>VLOOKUP($A$8,Dec2023Data!$A$3:$AA$180,9,FALSE)</f>
        <v>0</v>
      </c>
      <c r="P451" s="50">
        <f>VLOOKUP(A451,Dec2023Data!$A$3:$AA$180,14,FALSE)</f>
        <v>0</v>
      </c>
      <c r="Q451" s="50">
        <f>VLOOKUP($A$8,Dec2023Data!$A$3:$AA$180,9,FALSE)</f>
        <v>0</v>
      </c>
      <c r="R451" s="50">
        <f>VLOOKUP(A451,Dec2023Data!$A$3:$AA$180,15,FALSE)</f>
        <v>3.1869999999999998</v>
      </c>
      <c r="S451" s="50">
        <f>VLOOKUP($A$8,Dec2023Data!$A$3:$AA$180,9,FALSE)</f>
        <v>0</v>
      </c>
      <c r="T451" s="50">
        <f>VLOOKUP(A451,Dec2023Data!$A$3:$AA$180,16,FALSE)</f>
        <v>1.6E-2</v>
      </c>
      <c r="U451" s="50">
        <f>VLOOKUP($A$8,Dec2023Data!$A$3:$AA$180,9,FALSE)</f>
        <v>0</v>
      </c>
      <c r="V451" s="50">
        <f>VLOOKUP(A451,Dec2023Data!$A$3:$AA$180,18,FALSE)</f>
        <v>4.51</v>
      </c>
      <c r="W451" s="50">
        <f>VLOOKUP($A$8,Dec2023Data!$A$3:$AA$180,9,FALSE)</f>
        <v>0</v>
      </c>
      <c r="X451" s="50">
        <f>VLOOKUP(A451,Dec2023Data!$A$3:$AA$180,19,FALSE)</f>
        <v>0</v>
      </c>
      <c r="Y451" s="50">
        <f>VLOOKUP($A$8,Dec2023Data!$A$3:$AA$180,9,FALSE)</f>
        <v>0</v>
      </c>
      <c r="Z451" s="50">
        <f>VLOOKUP(A451,Dec2023Data!$A$3:$AA$180,20,FALSE)</f>
        <v>0</v>
      </c>
      <c r="AA451" s="50">
        <f>VLOOKUP($A$8,Dec2023Data!$A$3:$AA$180,9,FALSE)</f>
        <v>0</v>
      </c>
      <c r="AB451" s="50">
        <f>VLOOKUP(A451,Dec2023Data!$A$3:$AA$180,21,FALSE)</f>
        <v>0</v>
      </c>
      <c r="AC451" s="50">
        <f>VLOOKUP($A$8,Dec2023Data!$A$3:$AA$180,9,FALSE)</f>
        <v>0</v>
      </c>
      <c r="AD451" s="50">
        <f>VLOOKUP(A451,Dec2023Data!$A$3:$AA$180,22,FALSE)</f>
        <v>0</v>
      </c>
      <c r="AE451" s="50">
        <f>VLOOKUP($A$8,Dec2023Data!$A$3:$AA$180,9,FALSE)</f>
        <v>0</v>
      </c>
      <c r="AF451" s="50">
        <f>VLOOKUP(A451,Dec2023Data!$A$3:$AA$180,23,FALSE)</f>
        <v>28.375</v>
      </c>
      <c r="AG451" s="51"/>
      <c r="AH451" s="51">
        <f>+AF451-R451-V451</f>
        <v>20.677999999999997</v>
      </c>
      <c r="AI451" s="57">
        <f>+AH451/AF451</f>
        <v>0.72874008810572677</v>
      </c>
      <c r="AK451" s="51">
        <f>+N451+P451+R451</f>
        <v>3.1869999999999998</v>
      </c>
    </row>
    <row r="452" spans="1:37" x14ac:dyDescent="0.25">
      <c r="B452" s="10"/>
      <c r="C452" s="7"/>
      <c r="D452" s="30"/>
      <c r="E452" s="27"/>
      <c r="F452" s="28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</row>
    <row r="453" spans="1:37" x14ac:dyDescent="0.25">
      <c r="A453" s="11" t="s">
        <v>661</v>
      </c>
      <c r="B453" s="10" t="s">
        <v>197</v>
      </c>
      <c r="C453" s="18" t="s">
        <v>662</v>
      </c>
      <c r="D453" s="25">
        <v>616413089</v>
      </c>
      <c r="E453" s="25">
        <v>0</v>
      </c>
      <c r="F453" s="25">
        <f>D453-E453</f>
        <v>616413089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</row>
    <row r="454" spans="1:37" x14ac:dyDescent="0.25">
      <c r="A454" s="11" t="s">
        <v>661</v>
      </c>
      <c r="B454" s="10"/>
      <c r="C454" s="7" t="s">
        <v>663</v>
      </c>
      <c r="D454" s="26">
        <f t="shared" ref="D454:E454" si="132">SUM(D453)</f>
        <v>616413089</v>
      </c>
      <c r="E454" s="26">
        <f t="shared" si="132"/>
        <v>0</v>
      </c>
      <c r="F454" s="26">
        <f>SUM(F453)</f>
        <v>616413089</v>
      </c>
      <c r="G454" s="50">
        <f>VLOOKUP(A454,Dec2023Data!$A$3:$AA$180,8,FALSE)</f>
        <v>12.173</v>
      </c>
      <c r="H454" s="50">
        <f>VLOOKUP(A454,Dec2023Data!$A$3:$AA$180,9,FALSE)</f>
        <v>0</v>
      </c>
      <c r="I454" s="50">
        <f>VLOOKUP(A454,Dec2023Data!$A$3:$AA$180,10,FALSE)</f>
        <v>12.173</v>
      </c>
      <c r="J454" s="50">
        <f>VLOOKUP($A$8,Dec2023Data!$A$3:$AA$180,9,FALSE)</f>
        <v>0</v>
      </c>
      <c r="K454" s="50">
        <f>VLOOKUP(A454,Dec2023Data!$A$3:$AA$180,11,FALSE)</f>
        <v>0</v>
      </c>
      <c r="L454" s="50">
        <f>VLOOKUP($A$8,Dec2023Data!$A$3:$AA$180,9,FALSE)</f>
        <v>0</v>
      </c>
      <c r="M454" s="50">
        <f>VLOOKUP(A454,Dec2023Data!$A$3:$AA$180,12,FALSE)</f>
        <v>0</v>
      </c>
      <c r="N454" s="50">
        <f>VLOOKUP(A454,Dec2023Data!$A$3:$AA$180,13,FALSE)</f>
        <v>0.89400000000000002</v>
      </c>
      <c r="O454" s="50">
        <f>VLOOKUP($A$8,Dec2023Data!$A$3:$AA$180,9,FALSE)</f>
        <v>0</v>
      </c>
      <c r="P454" s="50">
        <f>VLOOKUP(A454,Dec2023Data!$A$3:$AA$180,14,FALSE)</f>
        <v>0</v>
      </c>
      <c r="Q454" s="50">
        <f>VLOOKUP($A$8,Dec2023Data!$A$3:$AA$180,9,FALSE)</f>
        <v>0</v>
      </c>
      <c r="R454" s="50">
        <f>VLOOKUP(A454,Dec2023Data!$A$3:$AA$180,15,FALSE)</f>
        <v>3.0859999999999999</v>
      </c>
      <c r="S454" s="50">
        <f>VLOOKUP($A$8,Dec2023Data!$A$3:$AA$180,9,FALSE)</f>
        <v>0</v>
      </c>
      <c r="T454" s="50">
        <f>VLOOKUP(A454,Dec2023Data!$A$3:$AA$180,16,FALSE)</f>
        <v>0.04</v>
      </c>
      <c r="U454" s="50">
        <f>VLOOKUP($A$8,Dec2023Data!$A$3:$AA$180,9,FALSE)</f>
        <v>0</v>
      </c>
      <c r="V454" s="50">
        <f>VLOOKUP(A454,Dec2023Data!$A$3:$AA$180,18,FALSE)</f>
        <v>1.014</v>
      </c>
      <c r="W454" s="50">
        <f>VLOOKUP($A$8,Dec2023Data!$A$3:$AA$180,9,FALSE)</f>
        <v>0</v>
      </c>
      <c r="X454" s="50">
        <f>VLOOKUP(A454,Dec2023Data!$A$3:$AA$180,19,FALSE)</f>
        <v>0</v>
      </c>
      <c r="Y454" s="50">
        <f>VLOOKUP($A$8,Dec2023Data!$A$3:$AA$180,9,FALSE)</f>
        <v>0</v>
      </c>
      <c r="Z454" s="50">
        <f>VLOOKUP(A454,Dec2023Data!$A$3:$AA$180,20,FALSE)</f>
        <v>0</v>
      </c>
      <c r="AA454" s="50">
        <f>VLOOKUP($A$8,Dec2023Data!$A$3:$AA$180,9,FALSE)</f>
        <v>0</v>
      </c>
      <c r="AB454" s="50">
        <f>VLOOKUP(A454,Dec2023Data!$A$3:$AA$180,21,FALSE)</f>
        <v>0</v>
      </c>
      <c r="AC454" s="50">
        <f>VLOOKUP($A$8,Dec2023Data!$A$3:$AA$180,9,FALSE)</f>
        <v>0</v>
      </c>
      <c r="AD454" s="50">
        <f>VLOOKUP(A454,Dec2023Data!$A$3:$AA$180,22,FALSE)</f>
        <v>0</v>
      </c>
      <c r="AE454" s="50">
        <f>VLOOKUP($A$8,Dec2023Data!$A$3:$AA$180,9,FALSE)</f>
        <v>0</v>
      </c>
      <c r="AF454" s="50">
        <f>VLOOKUP(A454,Dec2023Data!$A$3:$AA$180,23,FALSE)</f>
        <v>17.207000000000001</v>
      </c>
      <c r="AG454" s="51"/>
      <c r="AH454" s="51">
        <f>+AF454-R454-V454</f>
        <v>13.107000000000001</v>
      </c>
      <c r="AI454" s="57">
        <f>+AH454/AF454</f>
        <v>0.7617248794095427</v>
      </c>
      <c r="AK454" s="51">
        <f>+N454+P454+R454</f>
        <v>3.98</v>
      </c>
    </row>
    <row r="455" spans="1:37" x14ac:dyDescent="0.25">
      <c r="B455" s="10"/>
      <c r="C455" s="7"/>
      <c r="D455" s="30"/>
      <c r="E455" s="27"/>
      <c r="F455" s="28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</row>
    <row r="456" spans="1:37" x14ac:dyDescent="0.25">
      <c r="A456" s="5" t="s">
        <v>664</v>
      </c>
      <c r="B456" s="10" t="s">
        <v>200</v>
      </c>
      <c r="C456" s="6" t="s">
        <v>665</v>
      </c>
      <c r="D456" s="25">
        <v>74464270</v>
      </c>
      <c r="E456" s="25">
        <v>0</v>
      </c>
      <c r="F456" s="25">
        <f>D456-E456</f>
        <v>74464270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</row>
    <row r="457" spans="1:37" x14ac:dyDescent="0.25">
      <c r="A457" s="5" t="s">
        <v>664</v>
      </c>
      <c r="B457" s="10" t="s">
        <v>260</v>
      </c>
      <c r="C457" s="6" t="s">
        <v>665</v>
      </c>
      <c r="D457" s="25">
        <v>7589170</v>
      </c>
      <c r="E457" s="25">
        <v>0</v>
      </c>
      <c r="F457" s="25">
        <f t="shared" ref="F457:F458" si="133">D457-E457</f>
        <v>7589170</v>
      </c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</row>
    <row r="458" spans="1:37" x14ac:dyDescent="0.25">
      <c r="A458" s="5" t="s">
        <v>664</v>
      </c>
      <c r="B458" s="10" t="s">
        <v>233</v>
      </c>
      <c r="C458" s="6" t="s">
        <v>665</v>
      </c>
      <c r="D458" s="25">
        <v>136590</v>
      </c>
      <c r="E458" s="25">
        <v>0</v>
      </c>
      <c r="F458" s="25">
        <f t="shared" si="133"/>
        <v>136590</v>
      </c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</row>
    <row r="459" spans="1:37" x14ac:dyDescent="0.25">
      <c r="A459" s="5" t="s">
        <v>664</v>
      </c>
      <c r="B459" s="10"/>
      <c r="C459" s="7" t="s">
        <v>666</v>
      </c>
      <c r="D459" s="26">
        <f t="shared" ref="D459:E459" si="134">SUM(D456:D458)</f>
        <v>82190030</v>
      </c>
      <c r="E459" s="26">
        <f t="shared" si="134"/>
        <v>0</v>
      </c>
      <c r="F459" s="26">
        <f>SUM(F456:F458)</f>
        <v>82190030</v>
      </c>
      <c r="G459" s="50">
        <f>VLOOKUP(A459,Dec2023Data!$A$3:$AA$180,8,FALSE)</f>
        <v>27</v>
      </c>
      <c r="H459" s="50">
        <f>VLOOKUP(A459,Dec2023Data!$A$3:$AA$180,9,FALSE)</f>
        <v>0</v>
      </c>
      <c r="I459" s="50">
        <f>VLOOKUP(A459,Dec2023Data!$A$3:$AA$180,10,FALSE)</f>
        <v>27</v>
      </c>
      <c r="J459" s="50">
        <f>VLOOKUP($A$8,Dec2023Data!$A$3:$AA$180,9,FALSE)</f>
        <v>0</v>
      </c>
      <c r="K459" s="50">
        <f>VLOOKUP(A459,Dec2023Data!$A$3:$AA$180,11,FALSE)</f>
        <v>0</v>
      </c>
      <c r="L459" s="50">
        <f>VLOOKUP($A$8,Dec2023Data!$A$3:$AA$180,9,FALSE)</f>
        <v>0</v>
      </c>
      <c r="M459" s="50">
        <f>VLOOKUP(A459,Dec2023Data!$A$3:$AA$180,12,FALSE)</f>
        <v>0</v>
      </c>
      <c r="N459" s="50">
        <f>VLOOKUP(A459,Dec2023Data!$A$3:$AA$180,13,FALSE)</f>
        <v>0</v>
      </c>
      <c r="O459" s="50">
        <f>VLOOKUP($A$8,Dec2023Data!$A$3:$AA$180,9,FALSE)</f>
        <v>0</v>
      </c>
      <c r="P459" s="50">
        <f>VLOOKUP(A459,Dec2023Data!$A$3:$AA$180,14,FALSE)</f>
        <v>0</v>
      </c>
      <c r="Q459" s="50">
        <f>VLOOKUP($A$8,Dec2023Data!$A$3:$AA$180,9,FALSE)</f>
        <v>0</v>
      </c>
      <c r="R459" s="50">
        <f>VLOOKUP(A459,Dec2023Data!$A$3:$AA$180,15,FALSE)</f>
        <v>7</v>
      </c>
      <c r="S459" s="50">
        <f>VLOOKUP($A$8,Dec2023Data!$A$3:$AA$180,9,FALSE)</f>
        <v>0</v>
      </c>
      <c r="T459" s="50">
        <f>VLOOKUP(A459,Dec2023Data!$A$3:$AA$180,16,FALSE)</f>
        <v>7.4999999999999997E-2</v>
      </c>
      <c r="U459" s="50">
        <f>VLOOKUP($A$8,Dec2023Data!$A$3:$AA$180,9,FALSE)</f>
        <v>0</v>
      </c>
      <c r="V459" s="50">
        <f>VLOOKUP(A459,Dec2023Data!$A$3:$AA$180,18,FALSE)</f>
        <v>3.31</v>
      </c>
      <c r="W459" s="50">
        <f>VLOOKUP($A$8,Dec2023Data!$A$3:$AA$180,9,FALSE)</f>
        <v>0</v>
      </c>
      <c r="X459" s="50">
        <f>VLOOKUP(A459,Dec2023Data!$A$3:$AA$180,19,FALSE)</f>
        <v>0</v>
      </c>
      <c r="Y459" s="50">
        <f>VLOOKUP($A$8,Dec2023Data!$A$3:$AA$180,9,FALSE)</f>
        <v>0</v>
      </c>
      <c r="Z459" s="50">
        <f>VLOOKUP(A459,Dec2023Data!$A$3:$AA$180,20,FALSE)</f>
        <v>0</v>
      </c>
      <c r="AA459" s="50">
        <f>VLOOKUP($A$8,Dec2023Data!$A$3:$AA$180,9,FALSE)</f>
        <v>0</v>
      </c>
      <c r="AB459" s="50">
        <f>VLOOKUP(A459,Dec2023Data!$A$3:$AA$180,21,FALSE)</f>
        <v>0</v>
      </c>
      <c r="AC459" s="50">
        <f>VLOOKUP($A$8,Dec2023Data!$A$3:$AA$180,9,FALSE)</f>
        <v>0</v>
      </c>
      <c r="AD459" s="50">
        <f>VLOOKUP(A459,Dec2023Data!$A$3:$AA$180,22,FALSE)</f>
        <v>0</v>
      </c>
      <c r="AE459" s="50">
        <f>VLOOKUP($A$8,Dec2023Data!$A$3:$AA$180,9,FALSE)</f>
        <v>0</v>
      </c>
      <c r="AF459" s="50">
        <f>VLOOKUP(A459,Dec2023Data!$A$3:$AA$180,23,FALSE)</f>
        <v>37.384999999999998</v>
      </c>
      <c r="AG459" s="51"/>
      <c r="AH459" s="51">
        <f>+AF459-R459-V459</f>
        <v>27.074999999999999</v>
      </c>
      <c r="AI459" s="57">
        <f>+AH459/AF459</f>
        <v>0.72422094422896888</v>
      </c>
      <c r="AK459" s="51">
        <f>+N459+P459+R459</f>
        <v>7</v>
      </c>
    </row>
    <row r="460" spans="1:37" x14ac:dyDescent="0.25">
      <c r="B460" s="10"/>
      <c r="C460" s="7"/>
      <c r="D460" s="30"/>
      <c r="E460" s="27"/>
      <c r="F460" s="28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</row>
    <row r="461" spans="1:37" x14ac:dyDescent="0.25">
      <c r="A461" s="5" t="s">
        <v>667</v>
      </c>
      <c r="B461" s="10" t="s">
        <v>200</v>
      </c>
      <c r="C461" s="6" t="s">
        <v>668</v>
      </c>
      <c r="D461" s="25">
        <v>26620430</v>
      </c>
      <c r="E461" s="25">
        <v>0</v>
      </c>
      <c r="F461" s="25">
        <f>D461-E461</f>
        <v>26620430</v>
      </c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</row>
    <row r="462" spans="1:37" x14ac:dyDescent="0.25">
      <c r="A462" s="5" t="s">
        <v>667</v>
      </c>
      <c r="B462" s="10" t="s">
        <v>162</v>
      </c>
      <c r="C462" s="6" t="s">
        <v>668</v>
      </c>
      <c r="D462" s="29">
        <v>5326646</v>
      </c>
      <c r="E462" s="29">
        <v>0</v>
      </c>
      <c r="F462" s="29">
        <f t="shared" ref="F462:F464" si="135">D462-E462</f>
        <v>5326646</v>
      </c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</row>
    <row r="463" spans="1:37" x14ac:dyDescent="0.25">
      <c r="A463" s="5" t="s">
        <v>667</v>
      </c>
      <c r="B463" s="10" t="s">
        <v>260</v>
      </c>
      <c r="C463" s="6" t="s">
        <v>668</v>
      </c>
      <c r="D463" s="25">
        <v>2471950</v>
      </c>
      <c r="E463" s="25">
        <v>0</v>
      </c>
      <c r="F463" s="25">
        <f t="shared" si="135"/>
        <v>2471950</v>
      </c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</row>
    <row r="464" spans="1:37" x14ac:dyDescent="0.25">
      <c r="A464" s="5" t="s">
        <v>667</v>
      </c>
      <c r="B464" s="10" t="s">
        <v>233</v>
      </c>
      <c r="C464" s="6" t="s">
        <v>668</v>
      </c>
      <c r="D464" s="25">
        <v>708770</v>
      </c>
      <c r="E464" s="25">
        <v>0</v>
      </c>
      <c r="F464" s="25">
        <f t="shared" si="135"/>
        <v>708770</v>
      </c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</row>
    <row r="465" spans="1:37" x14ac:dyDescent="0.25">
      <c r="A465" s="5" t="s">
        <v>667</v>
      </c>
      <c r="B465" s="10"/>
      <c r="C465" s="7" t="s">
        <v>669</v>
      </c>
      <c r="D465" s="26">
        <f t="shared" ref="D465:E465" si="136">SUM(D461:D464)</f>
        <v>35127796</v>
      </c>
      <c r="E465" s="26">
        <f t="shared" si="136"/>
        <v>0</v>
      </c>
      <c r="F465" s="26">
        <f>SUM(F461:F464)</f>
        <v>35127796</v>
      </c>
      <c r="G465" s="50">
        <f>VLOOKUP(A465,Dec2023Data!$A$3:$AA$180,8,FALSE)</f>
        <v>27</v>
      </c>
      <c r="H465" s="50">
        <f>VLOOKUP(A465,Dec2023Data!$A$3:$AA$180,9,FALSE)</f>
        <v>0</v>
      </c>
      <c r="I465" s="50">
        <f>VLOOKUP(A465,Dec2023Data!$A$3:$AA$180,10,FALSE)</f>
        <v>27</v>
      </c>
      <c r="J465" s="50">
        <f>VLOOKUP($A$8,Dec2023Data!$A$3:$AA$180,9,FALSE)</f>
        <v>0</v>
      </c>
      <c r="K465" s="50">
        <f>VLOOKUP(A465,Dec2023Data!$A$3:$AA$180,11,FALSE)</f>
        <v>0</v>
      </c>
      <c r="L465" s="50">
        <f>VLOOKUP($A$8,Dec2023Data!$A$3:$AA$180,9,FALSE)</f>
        <v>0</v>
      </c>
      <c r="M465" s="50">
        <f>VLOOKUP(A465,Dec2023Data!$A$3:$AA$180,12,FALSE)</f>
        <v>0</v>
      </c>
      <c r="N465" s="50">
        <f>VLOOKUP(A465,Dec2023Data!$A$3:$AA$180,13,FALSE)</f>
        <v>0</v>
      </c>
      <c r="O465" s="50">
        <f>VLOOKUP($A$8,Dec2023Data!$A$3:$AA$180,9,FALSE)</f>
        <v>0</v>
      </c>
      <c r="P465" s="50">
        <f>VLOOKUP(A465,Dec2023Data!$A$3:$AA$180,14,FALSE)</f>
        <v>0</v>
      </c>
      <c r="Q465" s="50">
        <f>VLOOKUP($A$8,Dec2023Data!$A$3:$AA$180,9,FALSE)</f>
        <v>0</v>
      </c>
      <c r="R465" s="50">
        <f>VLOOKUP(A465,Dec2023Data!$A$3:$AA$180,15,FALSE)</f>
        <v>5</v>
      </c>
      <c r="S465" s="50">
        <f>VLOOKUP($A$8,Dec2023Data!$A$3:$AA$180,9,FALSE)</f>
        <v>0</v>
      </c>
      <c r="T465" s="50">
        <f>VLOOKUP(A465,Dec2023Data!$A$3:$AA$180,16,FALSE)</f>
        <v>9.9000000000000005E-2</v>
      </c>
      <c r="U465" s="50">
        <f>VLOOKUP($A$8,Dec2023Data!$A$3:$AA$180,9,FALSE)</f>
        <v>0</v>
      </c>
      <c r="V465" s="50">
        <f>VLOOKUP(A465,Dec2023Data!$A$3:$AA$180,18,FALSE)</f>
        <v>7.2039999999999997</v>
      </c>
      <c r="W465" s="50">
        <f>VLOOKUP($A$8,Dec2023Data!$A$3:$AA$180,9,FALSE)</f>
        <v>0</v>
      </c>
      <c r="X465" s="50">
        <f>VLOOKUP(A465,Dec2023Data!$A$3:$AA$180,19,FALSE)</f>
        <v>0</v>
      </c>
      <c r="Y465" s="50">
        <f>VLOOKUP($A$8,Dec2023Data!$A$3:$AA$180,9,FALSE)</f>
        <v>0</v>
      </c>
      <c r="Z465" s="50">
        <f>VLOOKUP(A465,Dec2023Data!$A$3:$AA$180,20,FALSE)</f>
        <v>0</v>
      </c>
      <c r="AA465" s="50">
        <f>VLOOKUP($A$8,Dec2023Data!$A$3:$AA$180,9,FALSE)</f>
        <v>0</v>
      </c>
      <c r="AB465" s="50">
        <f>VLOOKUP(A465,Dec2023Data!$A$3:$AA$180,21,FALSE)</f>
        <v>0</v>
      </c>
      <c r="AC465" s="50">
        <f>VLOOKUP($A$8,Dec2023Data!$A$3:$AA$180,9,FALSE)</f>
        <v>0</v>
      </c>
      <c r="AD465" s="50">
        <f>VLOOKUP(A465,Dec2023Data!$A$3:$AA$180,22,FALSE)</f>
        <v>0</v>
      </c>
      <c r="AE465" s="50">
        <f>VLOOKUP($A$8,Dec2023Data!$A$3:$AA$180,9,FALSE)</f>
        <v>0</v>
      </c>
      <c r="AF465" s="50">
        <f>VLOOKUP(A465,Dec2023Data!$A$3:$AA$180,23,FALSE)</f>
        <v>39.302999999999997</v>
      </c>
      <c r="AG465" s="51"/>
      <c r="AH465" s="51">
        <f>+AF465-R465-V465</f>
        <v>27.098999999999997</v>
      </c>
      <c r="AI465" s="57">
        <f>+AH465/AF465</f>
        <v>0.68948935195786576</v>
      </c>
      <c r="AK465" s="51">
        <f>+N465+P465+R465</f>
        <v>5</v>
      </c>
    </row>
    <row r="466" spans="1:37" x14ac:dyDescent="0.25">
      <c r="B466" s="10"/>
      <c r="C466" s="7"/>
      <c r="D466" s="30"/>
      <c r="E466" s="27"/>
      <c r="F466" s="28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</row>
    <row r="467" spans="1:37" x14ac:dyDescent="0.25">
      <c r="A467" s="5" t="s">
        <v>670</v>
      </c>
      <c r="B467" s="10" t="s">
        <v>203</v>
      </c>
      <c r="C467" s="6" t="s">
        <v>671</v>
      </c>
      <c r="D467" s="25">
        <v>5353427630</v>
      </c>
      <c r="E467" s="25">
        <v>0</v>
      </c>
      <c r="F467" s="25">
        <f>D467-E467</f>
        <v>5353427630</v>
      </c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</row>
    <row r="468" spans="1:37" x14ac:dyDescent="0.25">
      <c r="A468" s="5" t="s">
        <v>670</v>
      </c>
      <c r="B468" s="10"/>
      <c r="C468" s="7" t="s">
        <v>672</v>
      </c>
      <c r="D468" s="26">
        <f t="shared" ref="D468:E468" si="137">SUM(D467)</f>
        <v>5353427630</v>
      </c>
      <c r="E468" s="26">
        <f t="shared" si="137"/>
        <v>0</v>
      </c>
      <c r="F468" s="26">
        <f>SUM(F467)</f>
        <v>5353427630</v>
      </c>
      <c r="G468" s="50">
        <f>VLOOKUP(A468,Dec2023Data!$A$3:$AA$180,8,FALSE)</f>
        <v>4.4119999999999999</v>
      </c>
      <c r="H468" s="50">
        <f>VLOOKUP(A468,Dec2023Data!$A$3:$AA$180,9,FALSE)</f>
        <v>0</v>
      </c>
      <c r="I468" s="50">
        <f>VLOOKUP(A468,Dec2023Data!$A$3:$AA$180,10,FALSE)</f>
        <v>4.0069999999999997</v>
      </c>
      <c r="J468" s="50">
        <f>VLOOKUP($A$8,Dec2023Data!$A$3:$AA$180,9,FALSE)</f>
        <v>0</v>
      </c>
      <c r="K468" s="50">
        <f>VLOOKUP(A468,Dec2023Data!$A$3:$AA$180,11,FALSE)</f>
        <v>0.17299999999999999</v>
      </c>
      <c r="L468" s="50">
        <f>VLOOKUP($A$8,Dec2023Data!$A$3:$AA$180,9,FALSE)</f>
        <v>0</v>
      </c>
      <c r="M468" s="50">
        <f>VLOOKUP(A468,Dec2023Data!$A$3:$AA$180,12,FALSE)</f>
        <v>0.23200000000000001</v>
      </c>
      <c r="N468" s="50">
        <f>VLOOKUP(A468,Dec2023Data!$A$3:$AA$180,13,FALSE)</f>
        <v>0.13300000000000001</v>
      </c>
      <c r="O468" s="50">
        <f>VLOOKUP($A$8,Dec2023Data!$A$3:$AA$180,9,FALSE)</f>
        <v>0</v>
      </c>
      <c r="P468" s="50">
        <f>VLOOKUP(A468,Dec2023Data!$A$3:$AA$180,14,FALSE)</f>
        <v>0</v>
      </c>
      <c r="Q468" s="50">
        <f>VLOOKUP($A$8,Dec2023Data!$A$3:$AA$180,9,FALSE)</f>
        <v>0</v>
      </c>
      <c r="R468" s="50">
        <f>VLOOKUP(A468,Dec2023Data!$A$3:$AA$180,15,FALSE)</f>
        <v>1.2490000000000001</v>
      </c>
      <c r="S468" s="50">
        <f>VLOOKUP($A$8,Dec2023Data!$A$3:$AA$180,9,FALSE)</f>
        <v>0</v>
      </c>
      <c r="T468" s="50">
        <f>VLOOKUP(A468,Dec2023Data!$A$3:$AA$180,16,FALSE)</f>
        <v>4.0000000000000001E-3</v>
      </c>
      <c r="U468" s="50">
        <f>VLOOKUP($A$8,Dec2023Data!$A$3:$AA$180,9,FALSE)</f>
        <v>0</v>
      </c>
      <c r="V468" s="50">
        <f>VLOOKUP(A468,Dec2023Data!$A$3:$AA$180,18,FALSE)</f>
        <v>1.494</v>
      </c>
      <c r="W468" s="50">
        <f>VLOOKUP($A$8,Dec2023Data!$A$3:$AA$180,9,FALSE)</f>
        <v>0</v>
      </c>
      <c r="X468" s="50">
        <f>VLOOKUP(A468,Dec2023Data!$A$3:$AA$180,19,FALSE)</f>
        <v>0</v>
      </c>
      <c r="Y468" s="50">
        <f>VLOOKUP($A$8,Dec2023Data!$A$3:$AA$180,9,FALSE)</f>
        <v>0</v>
      </c>
      <c r="Z468" s="50">
        <f>VLOOKUP(A468,Dec2023Data!$A$3:$AA$180,20,FALSE)</f>
        <v>0</v>
      </c>
      <c r="AA468" s="50">
        <f>VLOOKUP($A$8,Dec2023Data!$A$3:$AA$180,9,FALSE)</f>
        <v>0</v>
      </c>
      <c r="AB468" s="50">
        <f>VLOOKUP(A468,Dec2023Data!$A$3:$AA$180,21,FALSE)</f>
        <v>0</v>
      </c>
      <c r="AC468" s="50">
        <f>VLOOKUP($A$8,Dec2023Data!$A$3:$AA$180,9,FALSE)</f>
        <v>0</v>
      </c>
      <c r="AD468" s="50">
        <f>VLOOKUP(A468,Dec2023Data!$A$3:$AA$180,22,FALSE)</f>
        <v>0</v>
      </c>
      <c r="AE468" s="50">
        <f>VLOOKUP($A$8,Dec2023Data!$A$3:$AA$180,9,FALSE)</f>
        <v>0</v>
      </c>
      <c r="AF468" s="50">
        <f>VLOOKUP(A468,Dec2023Data!$A$3:$AA$180,23,FALSE)</f>
        <v>7.2919999999999998</v>
      </c>
      <c r="AG468" s="51"/>
      <c r="AH468" s="51">
        <f>+AF468-R468-V468</f>
        <v>4.5489999999999995</v>
      </c>
      <c r="AI468" s="57">
        <f>+AH468/AF468</f>
        <v>0.62383433900164553</v>
      </c>
      <c r="AK468" s="51">
        <f>+N468+P468+R468</f>
        <v>1.3820000000000001</v>
      </c>
    </row>
    <row r="469" spans="1:37" x14ac:dyDescent="0.25">
      <c r="B469" s="10"/>
      <c r="C469" s="7"/>
      <c r="D469" s="30"/>
      <c r="E469" s="27"/>
      <c r="F469" s="28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</row>
    <row r="470" spans="1:37" x14ac:dyDescent="0.25">
      <c r="A470" s="5" t="s">
        <v>673</v>
      </c>
      <c r="B470" s="10" t="s">
        <v>205</v>
      </c>
      <c r="C470" s="6" t="s">
        <v>674</v>
      </c>
      <c r="D470" s="29">
        <v>17324312</v>
      </c>
      <c r="E470" s="29">
        <v>0</v>
      </c>
      <c r="F470" s="29">
        <f>D470-E470</f>
        <v>17324312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</row>
    <row r="471" spans="1:37" x14ac:dyDescent="0.25">
      <c r="A471" s="5" t="s">
        <v>673</v>
      </c>
      <c r="B471" s="10"/>
      <c r="C471" s="7" t="s">
        <v>675</v>
      </c>
      <c r="D471" s="26">
        <f t="shared" ref="D471:E471" si="138">SUM(D470)</f>
        <v>17324312</v>
      </c>
      <c r="E471" s="26">
        <f t="shared" si="138"/>
        <v>0</v>
      </c>
      <c r="F471" s="26">
        <f>SUM(F470)</f>
        <v>17324312</v>
      </c>
      <c r="G471" s="50">
        <f>VLOOKUP(A471,Dec2023Data!$A$3:$AA$180,8,FALSE)</f>
        <v>27</v>
      </c>
      <c r="H471" s="50">
        <f>VLOOKUP(A471,Dec2023Data!$A$3:$AA$180,9,FALSE)</f>
        <v>0</v>
      </c>
      <c r="I471" s="50">
        <f>VLOOKUP(A471,Dec2023Data!$A$3:$AA$180,10,FALSE)</f>
        <v>27</v>
      </c>
      <c r="J471" s="50">
        <f>VLOOKUP($A$8,Dec2023Data!$A$3:$AA$180,9,FALSE)</f>
        <v>0</v>
      </c>
      <c r="K471" s="50">
        <f>VLOOKUP(A471,Dec2023Data!$A$3:$AA$180,11,FALSE)</f>
        <v>0</v>
      </c>
      <c r="L471" s="50">
        <f>VLOOKUP($A$8,Dec2023Data!$A$3:$AA$180,9,FALSE)</f>
        <v>0</v>
      </c>
      <c r="M471" s="50">
        <f>VLOOKUP(A471,Dec2023Data!$A$3:$AA$180,12,FALSE)</f>
        <v>0</v>
      </c>
      <c r="N471" s="50">
        <f>VLOOKUP(A471,Dec2023Data!$A$3:$AA$180,13,FALSE)</f>
        <v>0</v>
      </c>
      <c r="O471" s="50">
        <f>VLOOKUP($A$8,Dec2023Data!$A$3:$AA$180,9,FALSE)</f>
        <v>0</v>
      </c>
      <c r="P471" s="50">
        <f>VLOOKUP(A471,Dec2023Data!$A$3:$AA$180,14,FALSE)</f>
        <v>0</v>
      </c>
      <c r="Q471" s="50">
        <f>VLOOKUP($A$8,Dec2023Data!$A$3:$AA$180,9,FALSE)</f>
        <v>0</v>
      </c>
      <c r="R471" s="50">
        <f>VLOOKUP(A471,Dec2023Data!$A$3:$AA$180,15,FALSE)</f>
        <v>0</v>
      </c>
      <c r="S471" s="50">
        <f>VLOOKUP($A$8,Dec2023Data!$A$3:$AA$180,9,FALSE)</f>
        <v>0</v>
      </c>
      <c r="T471" s="50">
        <f>VLOOKUP(A471,Dec2023Data!$A$3:$AA$180,16,FALSE)</f>
        <v>0.219</v>
      </c>
      <c r="U471" s="50">
        <f>VLOOKUP($A$8,Dec2023Data!$A$3:$AA$180,9,FALSE)</f>
        <v>0</v>
      </c>
      <c r="V471" s="50">
        <f>VLOOKUP(A471,Dec2023Data!$A$3:$AA$180,18,FALSE)</f>
        <v>0</v>
      </c>
      <c r="W471" s="50">
        <f>VLOOKUP($A$8,Dec2023Data!$A$3:$AA$180,9,FALSE)</f>
        <v>0</v>
      </c>
      <c r="X471" s="50">
        <f>VLOOKUP(A471,Dec2023Data!$A$3:$AA$180,19,FALSE)</f>
        <v>0</v>
      </c>
      <c r="Y471" s="50">
        <f>VLOOKUP($A$8,Dec2023Data!$A$3:$AA$180,9,FALSE)</f>
        <v>0</v>
      </c>
      <c r="Z471" s="50">
        <f>VLOOKUP(A471,Dec2023Data!$A$3:$AA$180,20,FALSE)</f>
        <v>0</v>
      </c>
      <c r="AA471" s="50">
        <f>VLOOKUP($A$8,Dec2023Data!$A$3:$AA$180,9,FALSE)</f>
        <v>0</v>
      </c>
      <c r="AB471" s="50">
        <f>VLOOKUP(A471,Dec2023Data!$A$3:$AA$180,21,FALSE)</f>
        <v>0</v>
      </c>
      <c r="AC471" s="50">
        <f>VLOOKUP($A$8,Dec2023Data!$A$3:$AA$180,9,FALSE)</f>
        <v>0</v>
      </c>
      <c r="AD471" s="50">
        <f>VLOOKUP(A471,Dec2023Data!$A$3:$AA$180,22,FALSE)</f>
        <v>0</v>
      </c>
      <c r="AE471" s="50">
        <f>VLOOKUP($A$8,Dec2023Data!$A$3:$AA$180,9,FALSE)</f>
        <v>0</v>
      </c>
      <c r="AF471" s="50">
        <f>VLOOKUP(A471,Dec2023Data!$A$3:$AA$180,23,FALSE)</f>
        <v>27.219000000000001</v>
      </c>
      <c r="AG471" s="51"/>
      <c r="AH471" s="51">
        <f>+AF471-R471-V471</f>
        <v>27.219000000000001</v>
      </c>
      <c r="AI471" s="57">
        <f>+AH471/AF471</f>
        <v>1</v>
      </c>
      <c r="AK471" s="51">
        <f>+N471+P471+R471</f>
        <v>0</v>
      </c>
    </row>
    <row r="472" spans="1:37" x14ac:dyDescent="0.25">
      <c r="B472" s="10"/>
      <c r="C472" s="7"/>
      <c r="D472" s="30"/>
      <c r="E472" s="27"/>
      <c r="F472" s="28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</row>
    <row r="473" spans="1:37" x14ac:dyDescent="0.25">
      <c r="A473" s="5" t="s">
        <v>676</v>
      </c>
      <c r="B473" s="10" t="s">
        <v>205</v>
      </c>
      <c r="C473" s="6" t="s">
        <v>677</v>
      </c>
      <c r="D473" s="29">
        <v>94321259</v>
      </c>
      <c r="E473" s="29">
        <v>3602894</v>
      </c>
      <c r="F473" s="29">
        <f>D473-E473</f>
        <v>90718365</v>
      </c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</row>
    <row r="474" spans="1:37" x14ac:dyDescent="0.25">
      <c r="A474" s="5" t="s">
        <v>676</v>
      </c>
      <c r="B474" s="10"/>
      <c r="C474" s="7" t="s">
        <v>678</v>
      </c>
      <c r="D474" s="26">
        <f t="shared" ref="D474:E474" si="139">SUM(D473)</f>
        <v>94321259</v>
      </c>
      <c r="E474" s="26">
        <f t="shared" si="139"/>
        <v>3602894</v>
      </c>
      <c r="F474" s="26">
        <f>SUM(F473)</f>
        <v>90718365</v>
      </c>
      <c r="G474" s="50">
        <f>VLOOKUP(A474,Dec2023Data!$A$3:$AA$180,8,FALSE)</f>
        <v>27</v>
      </c>
      <c r="H474" s="50">
        <f>VLOOKUP(A474,Dec2023Data!$A$3:$AA$180,9,FALSE)</f>
        <v>4.4050000000000002</v>
      </c>
      <c r="I474" s="50">
        <f>VLOOKUP(A474,Dec2023Data!$A$3:$AA$180,10,FALSE)</f>
        <v>22.594999999999999</v>
      </c>
      <c r="J474" s="50">
        <f>VLOOKUP($A$8,Dec2023Data!$A$3:$AA$180,9,FALSE)</f>
        <v>0</v>
      </c>
      <c r="K474" s="50">
        <f>VLOOKUP(A474,Dec2023Data!$A$3:$AA$180,11,FALSE)</f>
        <v>0</v>
      </c>
      <c r="L474" s="50">
        <f>VLOOKUP($A$8,Dec2023Data!$A$3:$AA$180,9,FALSE)</f>
        <v>0</v>
      </c>
      <c r="M474" s="50">
        <f>VLOOKUP(A474,Dec2023Data!$A$3:$AA$180,12,FALSE)</f>
        <v>0</v>
      </c>
      <c r="N474" s="50">
        <f>VLOOKUP(A474,Dec2023Data!$A$3:$AA$180,13,FALSE)</f>
        <v>0</v>
      </c>
      <c r="O474" s="50">
        <f>VLOOKUP($A$8,Dec2023Data!$A$3:$AA$180,9,FALSE)</f>
        <v>0</v>
      </c>
      <c r="P474" s="50">
        <f>VLOOKUP(A474,Dec2023Data!$A$3:$AA$180,14,FALSE)</f>
        <v>0</v>
      </c>
      <c r="Q474" s="50">
        <f>VLOOKUP($A$8,Dec2023Data!$A$3:$AA$180,9,FALSE)</f>
        <v>0</v>
      </c>
      <c r="R474" s="50">
        <f>VLOOKUP(A474,Dec2023Data!$A$3:$AA$180,15,FALSE)</f>
        <v>0</v>
      </c>
      <c r="S474" s="50">
        <f>VLOOKUP($A$8,Dec2023Data!$A$3:$AA$180,9,FALSE)</f>
        <v>0</v>
      </c>
      <c r="T474" s="50">
        <f>VLOOKUP(A474,Dec2023Data!$A$3:$AA$180,16,FALSE)</f>
        <v>0.13100000000000001</v>
      </c>
      <c r="U474" s="50">
        <f>VLOOKUP($A$8,Dec2023Data!$A$3:$AA$180,9,FALSE)</f>
        <v>0</v>
      </c>
      <c r="V474" s="50">
        <f>VLOOKUP(A474,Dec2023Data!$A$3:$AA$180,18,FALSE)</f>
        <v>3.5830000000000002</v>
      </c>
      <c r="W474" s="50">
        <f>VLOOKUP($A$8,Dec2023Data!$A$3:$AA$180,9,FALSE)</f>
        <v>0</v>
      </c>
      <c r="X474" s="50">
        <f>VLOOKUP(A474,Dec2023Data!$A$3:$AA$180,19,FALSE)</f>
        <v>0</v>
      </c>
      <c r="Y474" s="50">
        <f>VLOOKUP($A$8,Dec2023Data!$A$3:$AA$180,9,FALSE)</f>
        <v>0</v>
      </c>
      <c r="Z474" s="50">
        <f>VLOOKUP(A474,Dec2023Data!$A$3:$AA$180,20,FALSE)</f>
        <v>0</v>
      </c>
      <c r="AA474" s="50">
        <f>VLOOKUP($A$8,Dec2023Data!$A$3:$AA$180,9,FALSE)</f>
        <v>0</v>
      </c>
      <c r="AB474" s="50">
        <f>VLOOKUP(A474,Dec2023Data!$A$3:$AA$180,21,FALSE)</f>
        <v>0</v>
      </c>
      <c r="AC474" s="50">
        <f>VLOOKUP($A$8,Dec2023Data!$A$3:$AA$180,9,FALSE)</f>
        <v>0</v>
      </c>
      <c r="AD474" s="50">
        <f>VLOOKUP(A474,Dec2023Data!$A$3:$AA$180,22,FALSE)</f>
        <v>0</v>
      </c>
      <c r="AE474" s="50">
        <f>VLOOKUP($A$8,Dec2023Data!$A$3:$AA$180,9,FALSE)</f>
        <v>0</v>
      </c>
      <c r="AF474" s="50">
        <f>VLOOKUP(A474,Dec2023Data!$A$3:$AA$180,23,FALSE)</f>
        <v>26.309000000000001</v>
      </c>
      <c r="AG474" s="51"/>
      <c r="AH474" s="51">
        <f>+AF474-R474-V474</f>
        <v>22.725999999999999</v>
      </c>
      <c r="AI474" s="57">
        <f>+AH474/AF474</f>
        <v>0.86381086320270628</v>
      </c>
      <c r="AK474" s="51">
        <f>+N474+P474+R474</f>
        <v>0</v>
      </c>
    </row>
    <row r="475" spans="1:37" x14ac:dyDescent="0.25">
      <c r="B475" s="10"/>
      <c r="C475" s="7"/>
      <c r="D475" s="30"/>
      <c r="E475" s="27"/>
      <c r="F475" s="28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</row>
    <row r="476" spans="1:37" x14ac:dyDescent="0.25">
      <c r="A476" s="5" t="s">
        <v>679</v>
      </c>
      <c r="B476" s="10" t="s">
        <v>205</v>
      </c>
      <c r="C476" s="6" t="s">
        <v>680</v>
      </c>
      <c r="D476" s="29">
        <v>28860778</v>
      </c>
      <c r="E476" s="29">
        <v>0</v>
      </c>
      <c r="F476" s="29">
        <f>D476-E476</f>
        <v>28860778</v>
      </c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</row>
    <row r="477" spans="1:37" x14ac:dyDescent="0.25">
      <c r="A477" s="5" t="s">
        <v>679</v>
      </c>
      <c r="B477" s="10"/>
      <c r="C477" s="7" t="s">
        <v>681</v>
      </c>
      <c r="D477" s="26">
        <f t="shared" ref="D477:E477" si="140">SUM(D476)</f>
        <v>28860778</v>
      </c>
      <c r="E477" s="26">
        <f t="shared" si="140"/>
        <v>0</v>
      </c>
      <c r="F477" s="26">
        <f>SUM(F476)</f>
        <v>28860778</v>
      </c>
      <c r="G477" s="50">
        <f>VLOOKUP(A477,Dec2023Data!$A$3:$AA$180,8,FALSE)</f>
        <v>27</v>
      </c>
      <c r="H477" s="50">
        <f>VLOOKUP(A477,Dec2023Data!$A$3:$AA$180,9,FALSE)</f>
        <v>0</v>
      </c>
      <c r="I477" s="50">
        <f>VLOOKUP(A477,Dec2023Data!$A$3:$AA$180,10,FALSE)</f>
        <v>27</v>
      </c>
      <c r="J477" s="50">
        <f>VLOOKUP($A$8,Dec2023Data!$A$3:$AA$180,9,FALSE)</f>
        <v>0</v>
      </c>
      <c r="K477" s="50">
        <f>VLOOKUP(A477,Dec2023Data!$A$3:$AA$180,11,FALSE)</f>
        <v>0</v>
      </c>
      <c r="L477" s="50">
        <f>VLOOKUP($A$8,Dec2023Data!$A$3:$AA$180,9,FALSE)</f>
        <v>0</v>
      </c>
      <c r="M477" s="50">
        <f>VLOOKUP(A477,Dec2023Data!$A$3:$AA$180,12,FALSE)</f>
        <v>0</v>
      </c>
      <c r="N477" s="50">
        <f>VLOOKUP(A477,Dec2023Data!$A$3:$AA$180,13,FALSE)</f>
        <v>0</v>
      </c>
      <c r="O477" s="50">
        <f>VLOOKUP($A$8,Dec2023Data!$A$3:$AA$180,9,FALSE)</f>
        <v>0</v>
      </c>
      <c r="P477" s="50">
        <f>VLOOKUP(A477,Dec2023Data!$A$3:$AA$180,14,FALSE)</f>
        <v>0</v>
      </c>
      <c r="Q477" s="50">
        <f>VLOOKUP($A$8,Dec2023Data!$A$3:$AA$180,9,FALSE)</f>
        <v>0</v>
      </c>
      <c r="R477" s="50">
        <f>VLOOKUP(A477,Dec2023Data!$A$3:$AA$180,15,FALSE)</f>
        <v>0</v>
      </c>
      <c r="S477" s="50">
        <f>VLOOKUP($A$8,Dec2023Data!$A$3:$AA$180,9,FALSE)</f>
        <v>0</v>
      </c>
      <c r="T477" s="50">
        <f>VLOOKUP(A477,Dec2023Data!$A$3:$AA$180,16,FALSE)</f>
        <v>0.191</v>
      </c>
      <c r="U477" s="50">
        <f>VLOOKUP($A$8,Dec2023Data!$A$3:$AA$180,9,FALSE)</f>
        <v>0</v>
      </c>
      <c r="V477" s="50">
        <f>VLOOKUP(A477,Dec2023Data!$A$3:$AA$180,18,FALSE)</f>
        <v>8.7620000000000005</v>
      </c>
      <c r="W477" s="50">
        <f>VLOOKUP($A$8,Dec2023Data!$A$3:$AA$180,9,FALSE)</f>
        <v>0</v>
      </c>
      <c r="X477" s="50">
        <f>VLOOKUP(A477,Dec2023Data!$A$3:$AA$180,19,FALSE)</f>
        <v>0</v>
      </c>
      <c r="Y477" s="50">
        <f>VLOOKUP($A$8,Dec2023Data!$A$3:$AA$180,9,FALSE)</f>
        <v>0</v>
      </c>
      <c r="Z477" s="50">
        <f>VLOOKUP(A477,Dec2023Data!$A$3:$AA$180,20,FALSE)</f>
        <v>0</v>
      </c>
      <c r="AA477" s="50">
        <f>VLOOKUP($A$8,Dec2023Data!$A$3:$AA$180,9,FALSE)</f>
        <v>0</v>
      </c>
      <c r="AB477" s="50">
        <f>VLOOKUP(A477,Dec2023Data!$A$3:$AA$180,21,FALSE)</f>
        <v>0</v>
      </c>
      <c r="AC477" s="50">
        <f>VLOOKUP($A$8,Dec2023Data!$A$3:$AA$180,9,FALSE)</f>
        <v>0</v>
      </c>
      <c r="AD477" s="50">
        <f>VLOOKUP(A477,Dec2023Data!$A$3:$AA$180,22,FALSE)</f>
        <v>0</v>
      </c>
      <c r="AE477" s="50">
        <f>VLOOKUP($A$8,Dec2023Data!$A$3:$AA$180,9,FALSE)</f>
        <v>0</v>
      </c>
      <c r="AF477" s="50">
        <f>VLOOKUP(A477,Dec2023Data!$A$3:$AA$180,23,FALSE)</f>
        <v>35.953000000000003</v>
      </c>
      <c r="AG477" s="51"/>
      <c r="AH477" s="51">
        <f>+AF477-R477-V477</f>
        <v>27.191000000000003</v>
      </c>
      <c r="AI477" s="57">
        <f>+AH477/AF477</f>
        <v>0.75629293800239206</v>
      </c>
      <c r="AK477" s="51">
        <f>+N477+P477+R477</f>
        <v>0</v>
      </c>
    </row>
    <row r="478" spans="1:37" x14ac:dyDescent="0.25">
      <c r="B478" s="10"/>
      <c r="C478" s="7"/>
      <c r="D478" s="30"/>
      <c r="E478" s="27"/>
      <c r="F478" s="28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</row>
    <row r="479" spans="1:37" x14ac:dyDescent="0.25">
      <c r="A479" s="17" t="s">
        <v>682</v>
      </c>
      <c r="B479" s="10" t="s">
        <v>205</v>
      </c>
      <c r="C479" s="18" t="s">
        <v>683</v>
      </c>
      <c r="D479" s="29">
        <v>9606219</v>
      </c>
      <c r="E479" s="29">
        <v>0</v>
      </c>
      <c r="F479" s="29">
        <f>D479-E479</f>
        <v>9606219</v>
      </c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</row>
    <row r="480" spans="1:37" x14ac:dyDescent="0.25">
      <c r="A480" s="16" t="s">
        <v>682</v>
      </c>
      <c r="B480" s="14" t="s">
        <v>51</v>
      </c>
      <c r="C480" s="19" t="s">
        <v>683</v>
      </c>
      <c r="D480" s="29">
        <v>3704410</v>
      </c>
      <c r="E480" s="29">
        <v>0</v>
      </c>
      <c r="F480" s="29">
        <f>D480-E480</f>
        <v>3704410</v>
      </c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</row>
    <row r="481" spans="1:37" x14ac:dyDescent="0.25">
      <c r="A481" s="17" t="s">
        <v>682</v>
      </c>
      <c r="B481" s="10"/>
      <c r="C481" s="7" t="s">
        <v>684</v>
      </c>
      <c r="D481" s="26">
        <f>SUM(D479:D480)</f>
        <v>13310629</v>
      </c>
      <c r="E481" s="26">
        <f t="shared" ref="E481:F481" si="141">SUM(E479:E480)</f>
        <v>0</v>
      </c>
      <c r="F481" s="26">
        <f t="shared" si="141"/>
        <v>13310629</v>
      </c>
      <c r="G481" s="50">
        <f>VLOOKUP(A481,Dec2023Data!$A$3:$AA$180,8,FALSE)</f>
        <v>27</v>
      </c>
      <c r="H481" s="50">
        <f>VLOOKUP(A481,Dec2023Data!$A$3:$AA$180,9,FALSE)</f>
        <v>0</v>
      </c>
      <c r="I481" s="50">
        <f>VLOOKUP(A481,Dec2023Data!$A$3:$AA$180,10,FALSE)</f>
        <v>27</v>
      </c>
      <c r="J481" s="50">
        <f>VLOOKUP($A$8,Dec2023Data!$A$3:$AA$180,9,FALSE)</f>
        <v>0</v>
      </c>
      <c r="K481" s="50">
        <f>VLOOKUP(A481,Dec2023Data!$A$3:$AA$180,11,FALSE)</f>
        <v>0</v>
      </c>
      <c r="L481" s="50">
        <f>VLOOKUP($A$8,Dec2023Data!$A$3:$AA$180,9,FALSE)</f>
        <v>0</v>
      </c>
      <c r="M481" s="50">
        <f>VLOOKUP(A481,Dec2023Data!$A$3:$AA$180,12,FALSE)</f>
        <v>0</v>
      </c>
      <c r="N481" s="50">
        <f>VLOOKUP(A481,Dec2023Data!$A$3:$AA$180,13,FALSE)</f>
        <v>0</v>
      </c>
      <c r="O481" s="50">
        <f>VLOOKUP($A$8,Dec2023Data!$A$3:$AA$180,9,FALSE)</f>
        <v>0</v>
      </c>
      <c r="P481" s="50">
        <f>VLOOKUP(A481,Dec2023Data!$A$3:$AA$180,14,FALSE)</f>
        <v>0</v>
      </c>
      <c r="Q481" s="50">
        <f>VLOOKUP($A$8,Dec2023Data!$A$3:$AA$180,9,FALSE)</f>
        <v>0</v>
      </c>
      <c r="R481" s="50">
        <f>VLOOKUP(A481,Dec2023Data!$A$3:$AA$180,15,FALSE)</f>
        <v>0</v>
      </c>
      <c r="S481" s="50">
        <f>VLOOKUP($A$8,Dec2023Data!$A$3:$AA$180,9,FALSE)</f>
        <v>0</v>
      </c>
      <c r="T481" s="50">
        <f>VLOOKUP(A481,Dec2023Data!$A$3:$AA$180,16,FALSE)</f>
        <v>0.157</v>
      </c>
      <c r="U481" s="50">
        <f>VLOOKUP($A$8,Dec2023Data!$A$3:$AA$180,9,FALSE)</f>
        <v>0</v>
      </c>
      <c r="V481" s="50">
        <f>VLOOKUP(A481,Dec2023Data!$A$3:$AA$180,18,FALSE)</f>
        <v>0</v>
      </c>
      <c r="W481" s="50">
        <f>VLOOKUP($A$8,Dec2023Data!$A$3:$AA$180,9,FALSE)</f>
        <v>0</v>
      </c>
      <c r="X481" s="50">
        <f>VLOOKUP(A481,Dec2023Data!$A$3:$AA$180,19,FALSE)</f>
        <v>0</v>
      </c>
      <c r="Y481" s="50">
        <f>VLOOKUP($A$8,Dec2023Data!$A$3:$AA$180,9,FALSE)</f>
        <v>0</v>
      </c>
      <c r="Z481" s="50">
        <f>VLOOKUP(A481,Dec2023Data!$A$3:$AA$180,20,FALSE)</f>
        <v>0</v>
      </c>
      <c r="AA481" s="50">
        <f>VLOOKUP($A$8,Dec2023Data!$A$3:$AA$180,9,FALSE)</f>
        <v>0</v>
      </c>
      <c r="AB481" s="50">
        <f>VLOOKUP(A481,Dec2023Data!$A$3:$AA$180,21,FALSE)</f>
        <v>0</v>
      </c>
      <c r="AC481" s="50">
        <f>VLOOKUP($A$8,Dec2023Data!$A$3:$AA$180,9,FALSE)</f>
        <v>0</v>
      </c>
      <c r="AD481" s="50">
        <f>VLOOKUP(A481,Dec2023Data!$A$3:$AA$180,22,FALSE)</f>
        <v>0</v>
      </c>
      <c r="AE481" s="50">
        <f>VLOOKUP($A$8,Dec2023Data!$A$3:$AA$180,9,FALSE)</f>
        <v>0</v>
      </c>
      <c r="AF481" s="50">
        <f>VLOOKUP(A481,Dec2023Data!$A$3:$AA$180,23,FALSE)</f>
        <v>27.157</v>
      </c>
      <c r="AG481" s="51"/>
      <c r="AH481" s="51">
        <f>+AF481-R481-V481</f>
        <v>27.157</v>
      </c>
      <c r="AI481" s="57">
        <f>+AH481/AF481</f>
        <v>1</v>
      </c>
      <c r="AK481" s="51">
        <f>+N481+P481+R481</f>
        <v>0</v>
      </c>
    </row>
    <row r="482" spans="1:37" x14ac:dyDescent="0.25">
      <c r="B482" s="10"/>
      <c r="C482" s="7"/>
      <c r="D482" s="30"/>
      <c r="E482" s="27"/>
      <c r="F482" s="28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</row>
    <row r="483" spans="1:37" x14ac:dyDescent="0.25">
      <c r="A483" s="17" t="s">
        <v>685</v>
      </c>
      <c r="B483" s="18" t="s">
        <v>210</v>
      </c>
      <c r="C483" s="18" t="s">
        <v>686</v>
      </c>
      <c r="D483" s="25">
        <v>1311018221</v>
      </c>
      <c r="E483" s="25">
        <v>78329032</v>
      </c>
      <c r="F483" s="25">
        <f>D483-E483</f>
        <v>1232689189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</row>
    <row r="484" spans="1:37" x14ac:dyDescent="0.25">
      <c r="A484" s="17" t="s">
        <v>685</v>
      </c>
      <c r="B484" s="10"/>
      <c r="C484" s="7" t="s">
        <v>687</v>
      </c>
      <c r="D484" s="26">
        <f t="shared" ref="D484:E484" si="142">SUM(D483)</f>
        <v>1311018221</v>
      </c>
      <c r="E484" s="26">
        <f t="shared" si="142"/>
        <v>78329032</v>
      </c>
      <c r="F484" s="26">
        <f>SUM(F483)</f>
        <v>1232689189</v>
      </c>
      <c r="G484" s="50">
        <f>VLOOKUP(A484,Dec2023Data!$A$3:$AA$180,8,FALSE)</f>
        <v>27</v>
      </c>
      <c r="H484" s="50">
        <f>VLOOKUP(A484,Dec2023Data!$A$3:$AA$180,9,FALSE)</f>
        <v>0</v>
      </c>
      <c r="I484" s="50">
        <f>VLOOKUP(A484,Dec2023Data!$A$3:$AA$180,10,FALSE)</f>
        <v>27</v>
      </c>
      <c r="J484" s="50">
        <f>VLOOKUP($A$8,Dec2023Data!$A$3:$AA$180,9,FALSE)</f>
        <v>0</v>
      </c>
      <c r="K484" s="50">
        <f>VLOOKUP(A484,Dec2023Data!$A$3:$AA$180,11,FALSE)</f>
        <v>0</v>
      </c>
      <c r="L484" s="50">
        <f>VLOOKUP($A$8,Dec2023Data!$A$3:$AA$180,9,FALSE)</f>
        <v>0</v>
      </c>
      <c r="M484" s="50">
        <f>VLOOKUP(A484,Dec2023Data!$A$3:$AA$180,12,FALSE)</f>
        <v>0</v>
      </c>
      <c r="N484" s="50">
        <f>VLOOKUP(A484,Dec2023Data!$A$3:$AA$180,13,FALSE)</f>
        <v>0</v>
      </c>
      <c r="O484" s="50">
        <f>VLOOKUP($A$8,Dec2023Data!$A$3:$AA$180,9,FALSE)</f>
        <v>0</v>
      </c>
      <c r="P484" s="50">
        <f>VLOOKUP(A484,Dec2023Data!$A$3:$AA$180,14,FALSE)</f>
        <v>0</v>
      </c>
      <c r="Q484" s="50">
        <f>VLOOKUP($A$8,Dec2023Data!$A$3:$AA$180,9,FALSE)</f>
        <v>0</v>
      </c>
      <c r="R484" s="50">
        <f>VLOOKUP(A484,Dec2023Data!$A$3:$AA$180,15,FALSE)</f>
        <v>0</v>
      </c>
      <c r="S484" s="50">
        <f>VLOOKUP($A$8,Dec2023Data!$A$3:$AA$180,9,FALSE)</f>
        <v>0</v>
      </c>
      <c r="T484" s="50">
        <f>VLOOKUP(A484,Dec2023Data!$A$3:$AA$180,16,FALSE)</f>
        <v>0.76700000000000002</v>
      </c>
      <c r="U484" s="50">
        <f>VLOOKUP($A$8,Dec2023Data!$A$3:$AA$180,9,FALSE)</f>
        <v>0</v>
      </c>
      <c r="V484" s="50">
        <f>VLOOKUP(A484,Dec2023Data!$A$3:$AA$180,18,FALSE)</f>
        <v>13.7</v>
      </c>
      <c r="W484" s="50">
        <f>VLOOKUP($A$8,Dec2023Data!$A$3:$AA$180,9,FALSE)</f>
        <v>0</v>
      </c>
      <c r="X484" s="50">
        <f>VLOOKUP(A484,Dec2023Data!$A$3:$AA$180,19,FALSE)</f>
        <v>0</v>
      </c>
      <c r="Y484" s="50">
        <f>VLOOKUP($A$8,Dec2023Data!$A$3:$AA$180,9,FALSE)</f>
        <v>0</v>
      </c>
      <c r="Z484" s="50">
        <f>VLOOKUP(A484,Dec2023Data!$A$3:$AA$180,20,FALSE)</f>
        <v>0</v>
      </c>
      <c r="AA484" s="50">
        <f>VLOOKUP($A$8,Dec2023Data!$A$3:$AA$180,9,FALSE)</f>
        <v>0</v>
      </c>
      <c r="AB484" s="50">
        <f>VLOOKUP(A484,Dec2023Data!$A$3:$AA$180,21,FALSE)</f>
        <v>0</v>
      </c>
      <c r="AC484" s="50">
        <f>VLOOKUP($A$8,Dec2023Data!$A$3:$AA$180,9,FALSE)</f>
        <v>0</v>
      </c>
      <c r="AD484" s="50">
        <f>VLOOKUP(A484,Dec2023Data!$A$3:$AA$180,22,FALSE)</f>
        <v>0</v>
      </c>
      <c r="AE484" s="50">
        <f>VLOOKUP($A$8,Dec2023Data!$A$3:$AA$180,9,FALSE)</f>
        <v>0</v>
      </c>
      <c r="AF484" s="50">
        <f>VLOOKUP(A484,Dec2023Data!$A$3:$AA$180,23,FALSE)</f>
        <v>41.466999999999999</v>
      </c>
      <c r="AG484" s="51"/>
      <c r="AH484" s="51">
        <f>+AF484-R484-V484</f>
        <v>27.766999999999999</v>
      </c>
      <c r="AI484" s="57">
        <f>+AH484/AF484</f>
        <v>0.66961680372344279</v>
      </c>
      <c r="AK484" s="51">
        <f>+N484+P484+R484</f>
        <v>0</v>
      </c>
    </row>
    <row r="485" spans="1:37" x14ac:dyDescent="0.25">
      <c r="B485" s="10"/>
      <c r="C485" s="7"/>
      <c r="D485" s="30"/>
      <c r="E485" s="27"/>
      <c r="F485" s="28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</row>
    <row r="486" spans="1:37" x14ac:dyDescent="0.25">
      <c r="A486" s="17" t="s">
        <v>688</v>
      </c>
      <c r="B486" s="18" t="s">
        <v>210</v>
      </c>
      <c r="C486" s="18" t="s">
        <v>689</v>
      </c>
      <c r="D486" s="25">
        <v>1026232499</v>
      </c>
      <c r="E486" s="25">
        <v>20516818</v>
      </c>
      <c r="F486" s="25">
        <f>D486-E486</f>
        <v>1005715681</v>
      </c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</row>
    <row r="487" spans="1:37" x14ac:dyDescent="0.25">
      <c r="A487" s="17" t="s">
        <v>688</v>
      </c>
      <c r="B487" s="10"/>
      <c r="C487" s="7" t="s">
        <v>690</v>
      </c>
      <c r="D487" s="26">
        <f t="shared" ref="D487:E487" si="143">SUM(D486)</f>
        <v>1026232499</v>
      </c>
      <c r="E487" s="26">
        <f t="shared" si="143"/>
        <v>20516818</v>
      </c>
      <c r="F487" s="26">
        <f>SUM(F486)</f>
        <v>1005715681</v>
      </c>
      <c r="G487" s="50">
        <f>VLOOKUP(A487,Dec2023Data!$A$3:$AA$180,8,FALSE)</f>
        <v>27</v>
      </c>
      <c r="H487" s="50">
        <f>VLOOKUP(A487,Dec2023Data!$A$3:$AA$180,9,FALSE)</f>
        <v>0</v>
      </c>
      <c r="I487" s="50">
        <f>VLOOKUP(A487,Dec2023Data!$A$3:$AA$180,10,FALSE)</f>
        <v>27</v>
      </c>
      <c r="J487" s="50">
        <f>VLOOKUP($A$8,Dec2023Data!$A$3:$AA$180,9,FALSE)</f>
        <v>0</v>
      </c>
      <c r="K487" s="50">
        <f>VLOOKUP(A487,Dec2023Data!$A$3:$AA$180,11,FALSE)</f>
        <v>0</v>
      </c>
      <c r="L487" s="50">
        <f>VLOOKUP($A$8,Dec2023Data!$A$3:$AA$180,9,FALSE)</f>
        <v>0</v>
      </c>
      <c r="M487" s="50">
        <f>VLOOKUP(A487,Dec2023Data!$A$3:$AA$180,12,FALSE)</f>
        <v>0</v>
      </c>
      <c r="N487" s="50">
        <f>VLOOKUP(A487,Dec2023Data!$A$3:$AA$180,13,FALSE)</f>
        <v>0</v>
      </c>
      <c r="O487" s="50">
        <f>VLOOKUP($A$8,Dec2023Data!$A$3:$AA$180,9,FALSE)</f>
        <v>0</v>
      </c>
      <c r="P487" s="50">
        <f>VLOOKUP(A487,Dec2023Data!$A$3:$AA$180,14,FALSE)</f>
        <v>0</v>
      </c>
      <c r="Q487" s="50">
        <f>VLOOKUP($A$8,Dec2023Data!$A$3:$AA$180,9,FALSE)</f>
        <v>0</v>
      </c>
      <c r="R487" s="50">
        <f>VLOOKUP(A487,Dec2023Data!$A$3:$AA$180,15,FALSE)</f>
        <v>0</v>
      </c>
      <c r="S487" s="50">
        <f>VLOOKUP($A$8,Dec2023Data!$A$3:$AA$180,9,FALSE)</f>
        <v>0</v>
      </c>
      <c r="T487" s="50">
        <f>VLOOKUP(A487,Dec2023Data!$A$3:$AA$180,16,FALSE)</f>
        <v>0.185</v>
      </c>
      <c r="U487" s="50">
        <f>VLOOKUP($A$8,Dec2023Data!$A$3:$AA$180,9,FALSE)</f>
        <v>0</v>
      </c>
      <c r="V487" s="50">
        <f>VLOOKUP(A487,Dec2023Data!$A$3:$AA$180,18,FALSE)</f>
        <v>12.962999999999999</v>
      </c>
      <c r="W487" s="50">
        <f>VLOOKUP($A$8,Dec2023Data!$A$3:$AA$180,9,FALSE)</f>
        <v>0</v>
      </c>
      <c r="X487" s="50">
        <f>VLOOKUP(A487,Dec2023Data!$A$3:$AA$180,19,FALSE)</f>
        <v>0</v>
      </c>
      <c r="Y487" s="50">
        <f>VLOOKUP($A$8,Dec2023Data!$A$3:$AA$180,9,FALSE)</f>
        <v>0</v>
      </c>
      <c r="Z487" s="50">
        <f>VLOOKUP(A487,Dec2023Data!$A$3:$AA$180,20,FALSE)</f>
        <v>0</v>
      </c>
      <c r="AA487" s="50">
        <f>VLOOKUP($A$8,Dec2023Data!$A$3:$AA$180,9,FALSE)</f>
        <v>0</v>
      </c>
      <c r="AB487" s="50">
        <f>VLOOKUP(A487,Dec2023Data!$A$3:$AA$180,21,FALSE)</f>
        <v>0</v>
      </c>
      <c r="AC487" s="50">
        <f>VLOOKUP($A$8,Dec2023Data!$A$3:$AA$180,9,FALSE)</f>
        <v>0</v>
      </c>
      <c r="AD487" s="50">
        <f>VLOOKUP(A487,Dec2023Data!$A$3:$AA$180,22,FALSE)</f>
        <v>0</v>
      </c>
      <c r="AE487" s="50">
        <f>VLOOKUP($A$8,Dec2023Data!$A$3:$AA$180,9,FALSE)</f>
        <v>0</v>
      </c>
      <c r="AF487" s="50">
        <f>VLOOKUP(A487,Dec2023Data!$A$3:$AA$180,23,FALSE)</f>
        <v>40.148000000000003</v>
      </c>
      <c r="AG487" s="51"/>
      <c r="AH487" s="51">
        <f>+AF487-R487-V487</f>
        <v>27.185000000000002</v>
      </c>
      <c r="AI487" s="57">
        <f>+AH487/AF487</f>
        <v>0.67711965726810797</v>
      </c>
      <c r="AK487" s="51">
        <f>+N487+P487+R487</f>
        <v>0</v>
      </c>
    </row>
    <row r="488" spans="1:37" x14ac:dyDescent="0.25">
      <c r="B488" s="10"/>
      <c r="C488" s="7"/>
      <c r="D488" s="30"/>
      <c r="E488" s="27"/>
      <c r="F488" s="28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</row>
    <row r="489" spans="1:37" x14ac:dyDescent="0.25">
      <c r="A489" s="5" t="s">
        <v>691</v>
      </c>
      <c r="B489" s="10" t="s">
        <v>213</v>
      </c>
      <c r="C489" s="6" t="s">
        <v>692</v>
      </c>
      <c r="D489" s="25">
        <v>662628890</v>
      </c>
      <c r="E489" s="25">
        <v>0</v>
      </c>
      <c r="F489" s="25">
        <f>D489-E489</f>
        <v>662628890</v>
      </c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</row>
    <row r="490" spans="1:37" x14ac:dyDescent="0.25">
      <c r="A490" s="5" t="s">
        <v>691</v>
      </c>
      <c r="B490" s="10"/>
      <c r="C490" s="7" t="s">
        <v>693</v>
      </c>
      <c r="D490" s="26">
        <f t="shared" ref="D490:E490" si="144">SUM(D489)</f>
        <v>662628890</v>
      </c>
      <c r="E490" s="26">
        <f t="shared" si="144"/>
        <v>0</v>
      </c>
      <c r="F490" s="26">
        <f>SUM(F489)</f>
        <v>662628890</v>
      </c>
      <c r="G490" s="50">
        <f>VLOOKUP(A490,Dec2023Data!$A$3:$AA$180,8,FALSE)</f>
        <v>5.7670000000000003</v>
      </c>
      <c r="H490" s="50">
        <f>VLOOKUP(A490,Dec2023Data!$A$3:$AA$180,9,FALSE)</f>
        <v>0</v>
      </c>
      <c r="I490" s="50">
        <f>VLOOKUP(A490,Dec2023Data!$A$3:$AA$180,10,FALSE)</f>
        <v>5.7670000000000003</v>
      </c>
      <c r="J490" s="50">
        <f>VLOOKUP($A$8,Dec2023Data!$A$3:$AA$180,9,FALSE)</f>
        <v>0</v>
      </c>
      <c r="K490" s="50">
        <f>VLOOKUP(A490,Dec2023Data!$A$3:$AA$180,11,FALSE)</f>
        <v>0</v>
      </c>
      <c r="L490" s="50">
        <f>VLOOKUP($A$8,Dec2023Data!$A$3:$AA$180,9,FALSE)</f>
        <v>0</v>
      </c>
      <c r="M490" s="50">
        <f>VLOOKUP(A490,Dec2023Data!$A$3:$AA$180,12,FALSE)</f>
        <v>0</v>
      </c>
      <c r="N490" s="50">
        <f>VLOOKUP(A490,Dec2023Data!$A$3:$AA$180,13,FALSE)</f>
        <v>0</v>
      </c>
      <c r="O490" s="50">
        <f>VLOOKUP($A$8,Dec2023Data!$A$3:$AA$180,9,FALSE)</f>
        <v>0</v>
      </c>
      <c r="P490" s="50">
        <f>VLOOKUP(A490,Dec2023Data!$A$3:$AA$180,14,FALSE)</f>
        <v>0</v>
      </c>
      <c r="Q490" s="50">
        <f>VLOOKUP($A$8,Dec2023Data!$A$3:$AA$180,9,FALSE)</f>
        <v>0</v>
      </c>
      <c r="R490" s="50">
        <f>VLOOKUP(A490,Dec2023Data!$A$3:$AA$180,15,FALSE)</f>
        <v>0.61</v>
      </c>
      <c r="S490" s="50">
        <f>VLOOKUP($A$8,Dec2023Data!$A$3:$AA$180,9,FALSE)</f>
        <v>0</v>
      </c>
      <c r="T490" s="50">
        <f>VLOOKUP(A490,Dec2023Data!$A$3:$AA$180,16,FALSE)</f>
        <v>0</v>
      </c>
      <c r="U490" s="50">
        <f>VLOOKUP($A$8,Dec2023Data!$A$3:$AA$180,9,FALSE)</f>
        <v>0</v>
      </c>
      <c r="V490" s="50">
        <f>VLOOKUP(A490,Dec2023Data!$A$3:$AA$180,18,FALSE)</f>
        <v>6.9420000000000002</v>
      </c>
      <c r="W490" s="50">
        <f>VLOOKUP($A$8,Dec2023Data!$A$3:$AA$180,9,FALSE)</f>
        <v>0</v>
      </c>
      <c r="X490" s="50">
        <f>VLOOKUP(A490,Dec2023Data!$A$3:$AA$180,19,FALSE)</f>
        <v>0</v>
      </c>
      <c r="Y490" s="50">
        <f>VLOOKUP($A$8,Dec2023Data!$A$3:$AA$180,9,FALSE)</f>
        <v>0</v>
      </c>
      <c r="Z490" s="50">
        <f>VLOOKUP(A490,Dec2023Data!$A$3:$AA$180,20,FALSE)</f>
        <v>0</v>
      </c>
      <c r="AA490" s="50">
        <f>VLOOKUP($A$8,Dec2023Data!$A$3:$AA$180,9,FALSE)</f>
        <v>0</v>
      </c>
      <c r="AB490" s="50">
        <f>VLOOKUP(A490,Dec2023Data!$A$3:$AA$180,21,FALSE)</f>
        <v>0</v>
      </c>
      <c r="AC490" s="50">
        <f>VLOOKUP($A$8,Dec2023Data!$A$3:$AA$180,9,FALSE)</f>
        <v>0</v>
      </c>
      <c r="AD490" s="50">
        <f>VLOOKUP(A490,Dec2023Data!$A$3:$AA$180,22,FALSE)</f>
        <v>0</v>
      </c>
      <c r="AE490" s="50">
        <f>VLOOKUP($A$8,Dec2023Data!$A$3:$AA$180,9,FALSE)</f>
        <v>0</v>
      </c>
      <c r="AF490" s="50">
        <f>VLOOKUP(A490,Dec2023Data!$A$3:$AA$180,23,FALSE)</f>
        <v>13.319000000000001</v>
      </c>
      <c r="AG490" s="51"/>
      <c r="AH490" s="51">
        <f>+AF490-R490-V490</f>
        <v>5.7670000000000012</v>
      </c>
      <c r="AI490" s="57">
        <f>+AH490/AF490</f>
        <v>0.4329904647496059</v>
      </c>
      <c r="AK490" s="51">
        <f>+N490+P490+R490</f>
        <v>0.61</v>
      </c>
    </row>
    <row r="491" spans="1:37" x14ac:dyDescent="0.25">
      <c r="B491" s="10"/>
      <c r="C491" s="7"/>
      <c r="D491" s="30"/>
      <c r="E491" s="27"/>
      <c r="F491" s="28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</row>
    <row r="492" spans="1:37" x14ac:dyDescent="0.25">
      <c r="A492" s="5" t="s">
        <v>694</v>
      </c>
      <c r="B492" s="10" t="s">
        <v>213</v>
      </c>
      <c r="C492" s="6" t="s">
        <v>695</v>
      </c>
      <c r="D492" s="25">
        <v>352174830</v>
      </c>
      <c r="E492" s="25">
        <v>0</v>
      </c>
      <c r="F492" s="25">
        <f>D492-E492</f>
        <v>352174830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</row>
    <row r="493" spans="1:37" x14ac:dyDescent="0.25">
      <c r="A493" s="5" t="s">
        <v>694</v>
      </c>
      <c r="B493" s="10"/>
      <c r="C493" s="7" t="s">
        <v>696</v>
      </c>
      <c r="D493" s="26">
        <f t="shared" ref="D493:E493" si="145">SUM(D492)</f>
        <v>352174830</v>
      </c>
      <c r="E493" s="26">
        <f t="shared" si="145"/>
        <v>0</v>
      </c>
      <c r="F493" s="26">
        <f>SUM(F492)</f>
        <v>352174830</v>
      </c>
      <c r="G493" s="50">
        <f>VLOOKUP(A493,Dec2023Data!$A$3:$AA$180,8,FALSE)</f>
        <v>6.1429999999999998</v>
      </c>
      <c r="H493" s="50">
        <f>VLOOKUP(A493,Dec2023Data!$A$3:$AA$180,9,FALSE)</f>
        <v>1.0269999999999999</v>
      </c>
      <c r="I493" s="50">
        <f>VLOOKUP(A493,Dec2023Data!$A$3:$AA$180,10,FALSE)</f>
        <v>5.1159999999999997</v>
      </c>
      <c r="J493" s="50">
        <f>VLOOKUP($A$8,Dec2023Data!$A$3:$AA$180,9,FALSE)</f>
        <v>0</v>
      </c>
      <c r="K493" s="50">
        <f>VLOOKUP(A493,Dec2023Data!$A$3:$AA$180,11,FALSE)</f>
        <v>0</v>
      </c>
      <c r="L493" s="50">
        <f>VLOOKUP($A$8,Dec2023Data!$A$3:$AA$180,9,FALSE)</f>
        <v>0</v>
      </c>
      <c r="M493" s="50">
        <f>VLOOKUP(A493,Dec2023Data!$A$3:$AA$180,12,FALSE)</f>
        <v>0</v>
      </c>
      <c r="N493" s="50">
        <f>VLOOKUP(A493,Dec2023Data!$A$3:$AA$180,13,FALSE)</f>
        <v>1.9059999999999999</v>
      </c>
      <c r="O493" s="50">
        <f>VLOOKUP($A$8,Dec2023Data!$A$3:$AA$180,9,FALSE)</f>
        <v>0</v>
      </c>
      <c r="P493" s="50">
        <f>VLOOKUP(A493,Dec2023Data!$A$3:$AA$180,14,FALSE)</f>
        <v>0</v>
      </c>
      <c r="Q493" s="50">
        <f>VLOOKUP($A$8,Dec2023Data!$A$3:$AA$180,9,FALSE)</f>
        <v>0</v>
      </c>
      <c r="R493" s="50">
        <f>VLOOKUP(A493,Dec2023Data!$A$3:$AA$180,15,FALSE)</f>
        <v>2.67</v>
      </c>
      <c r="S493" s="50">
        <f>VLOOKUP($A$8,Dec2023Data!$A$3:$AA$180,9,FALSE)</f>
        <v>0</v>
      </c>
      <c r="T493" s="50">
        <f>VLOOKUP(A493,Dec2023Data!$A$3:$AA$180,16,FALSE)</f>
        <v>0</v>
      </c>
      <c r="U493" s="50">
        <f>VLOOKUP($A$8,Dec2023Data!$A$3:$AA$180,9,FALSE)</f>
        <v>0</v>
      </c>
      <c r="V493" s="50">
        <f>VLOOKUP(A493,Dec2023Data!$A$3:$AA$180,18,FALSE)</f>
        <v>0</v>
      </c>
      <c r="W493" s="50">
        <f>VLOOKUP($A$8,Dec2023Data!$A$3:$AA$180,9,FALSE)</f>
        <v>0</v>
      </c>
      <c r="X493" s="50">
        <f>VLOOKUP(A493,Dec2023Data!$A$3:$AA$180,19,FALSE)</f>
        <v>0.96499999999999997</v>
      </c>
      <c r="Y493" s="50">
        <f>VLOOKUP($A$8,Dec2023Data!$A$3:$AA$180,9,FALSE)</f>
        <v>0</v>
      </c>
      <c r="Z493" s="50">
        <f>VLOOKUP(A493,Dec2023Data!$A$3:$AA$180,20,FALSE)</f>
        <v>0</v>
      </c>
      <c r="AA493" s="50">
        <f>VLOOKUP($A$8,Dec2023Data!$A$3:$AA$180,9,FALSE)</f>
        <v>0</v>
      </c>
      <c r="AB493" s="50">
        <f>VLOOKUP(A493,Dec2023Data!$A$3:$AA$180,21,FALSE)</f>
        <v>0</v>
      </c>
      <c r="AC493" s="50">
        <f>VLOOKUP($A$8,Dec2023Data!$A$3:$AA$180,9,FALSE)</f>
        <v>0</v>
      </c>
      <c r="AD493" s="50">
        <f>VLOOKUP(A493,Dec2023Data!$A$3:$AA$180,22,FALSE)</f>
        <v>0</v>
      </c>
      <c r="AE493" s="50">
        <f>VLOOKUP($A$8,Dec2023Data!$A$3:$AA$180,9,FALSE)</f>
        <v>0</v>
      </c>
      <c r="AF493" s="50">
        <f>VLOOKUP(A493,Dec2023Data!$A$3:$AA$180,23,FALSE)</f>
        <v>10.657</v>
      </c>
      <c r="AG493" s="51"/>
      <c r="AH493" s="51">
        <f>+AF493-R493-V493</f>
        <v>7.9870000000000001</v>
      </c>
      <c r="AI493" s="57">
        <f>+AH493/AF493</f>
        <v>0.74946044853148164</v>
      </c>
      <c r="AK493" s="51">
        <f>+N493+P493+R493</f>
        <v>4.5759999999999996</v>
      </c>
    </row>
    <row r="494" spans="1:37" x14ac:dyDescent="0.25">
      <c r="B494" s="10"/>
      <c r="C494" s="7"/>
      <c r="D494" s="30"/>
      <c r="E494" s="27"/>
      <c r="F494" s="28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</row>
    <row r="495" spans="1:37" x14ac:dyDescent="0.25">
      <c r="A495" s="5" t="s">
        <v>697</v>
      </c>
      <c r="B495" s="10" t="s">
        <v>216</v>
      </c>
      <c r="C495" s="6" t="s">
        <v>698</v>
      </c>
      <c r="D495" s="25">
        <v>111478006</v>
      </c>
      <c r="E495" s="25">
        <v>0</v>
      </c>
      <c r="F495" s="25">
        <f>D495-E495</f>
        <v>111478006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</row>
    <row r="496" spans="1:37" x14ac:dyDescent="0.25">
      <c r="A496" s="5" t="s">
        <v>697</v>
      </c>
      <c r="B496" s="10"/>
      <c r="C496" s="7" t="s">
        <v>699</v>
      </c>
      <c r="D496" s="26">
        <f t="shared" ref="D496:E496" si="146">SUM(D495)</f>
        <v>111478006</v>
      </c>
      <c r="E496" s="26">
        <f t="shared" si="146"/>
        <v>0</v>
      </c>
      <c r="F496" s="26">
        <f>SUM(F495)</f>
        <v>111478006</v>
      </c>
      <c r="G496" s="50">
        <f>VLOOKUP(A496,Dec2023Data!$A$3:$AA$180,8,FALSE)</f>
        <v>27</v>
      </c>
      <c r="H496" s="50">
        <f>VLOOKUP(A496,Dec2023Data!$A$3:$AA$180,9,FALSE)</f>
        <v>7.6920000000000002</v>
      </c>
      <c r="I496" s="50">
        <f>VLOOKUP(A496,Dec2023Data!$A$3:$AA$180,10,FALSE)</f>
        <v>19.308</v>
      </c>
      <c r="J496" s="50">
        <f>VLOOKUP($A$8,Dec2023Data!$A$3:$AA$180,9,FALSE)</f>
        <v>0</v>
      </c>
      <c r="K496" s="50">
        <f>VLOOKUP(A496,Dec2023Data!$A$3:$AA$180,11,FALSE)</f>
        <v>0</v>
      </c>
      <c r="L496" s="50">
        <f>VLOOKUP($A$8,Dec2023Data!$A$3:$AA$180,9,FALSE)</f>
        <v>0</v>
      </c>
      <c r="M496" s="50">
        <f>VLOOKUP(A496,Dec2023Data!$A$3:$AA$180,12,FALSE)</f>
        <v>0</v>
      </c>
      <c r="N496" s="50">
        <f>VLOOKUP(A496,Dec2023Data!$A$3:$AA$180,13,FALSE)</f>
        <v>0</v>
      </c>
      <c r="O496" s="50">
        <f>VLOOKUP($A$8,Dec2023Data!$A$3:$AA$180,9,FALSE)</f>
        <v>0</v>
      </c>
      <c r="P496" s="50">
        <f>VLOOKUP(A496,Dec2023Data!$A$3:$AA$180,14,FALSE)</f>
        <v>0</v>
      </c>
      <c r="Q496" s="50">
        <f>VLOOKUP($A$8,Dec2023Data!$A$3:$AA$180,9,FALSE)</f>
        <v>0</v>
      </c>
      <c r="R496" s="50">
        <f>VLOOKUP(A496,Dec2023Data!$A$3:$AA$180,15,FALSE)</f>
        <v>9</v>
      </c>
      <c r="S496" s="50">
        <f>VLOOKUP($A$8,Dec2023Data!$A$3:$AA$180,9,FALSE)</f>
        <v>0</v>
      </c>
      <c r="T496" s="50">
        <f>VLOOKUP(A496,Dec2023Data!$A$3:$AA$180,16,FALSE)</f>
        <v>0.06</v>
      </c>
      <c r="U496" s="50">
        <f>VLOOKUP($A$8,Dec2023Data!$A$3:$AA$180,9,FALSE)</f>
        <v>0</v>
      </c>
      <c r="V496" s="50">
        <f>VLOOKUP(A496,Dec2023Data!$A$3:$AA$180,18,FALSE)</f>
        <v>11.776999999999999</v>
      </c>
      <c r="W496" s="50">
        <f>VLOOKUP($A$8,Dec2023Data!$A$3:$AA$180,9,FALSE)</f>
        <v>0</v>
      </c>
      <c r="X496" s="50">
        <f>VLOOKUP(A496,Dec2023Data!$A$3:$AA$180,19,FALSE)</f>
        <v>0</v>
      </c>
      <c r="Y496" s="50">
        <f>VLOOKUP($A$8,Dec2023Data!$A$3:$AA$180,9,FALSE)</f>
        <v>0</v>
      </c>
      <c r="Z496" s="50">
        <f>VLOOKUP(A496,Dec2023Data!$A$3:$AA$180,20,FALSE)</f>
        <v>0</v>
      </c>
      <c r="AA496" s="50">
        <f>VLOOKUP($A$8,Dec2023Data!$A$3:$AA$180,9,FALSE)</f>
        <v>0</v>
      </c>
      <c r="AB496" s="50">
        <f>VLOOKUP(A496,Dec2023Data!$A$3:$AA$180,21,FALSE)</f>
        <v>0</v>
      </c>
      <c r="AC496" s="50">
        <f>VLOOKUP($A$8,Dec2023Data!$A$3:$AA$180,9,FALSE)</f>
        <v>0</v>
      </c>
      <c r="AD496" s="50">
        <f>VLOOKUP(A496,Dec2023Data!$A$3:$AA$180,22,FALSE)</f>
        <v>0</v>
      </c>
      <c r="AE496" s="50">
        <f>VLOOKUP($A$8,Dec2023Data!$A$3:$AA$180,9,FALSE)</f>
        <v>0</v>
      </c>
      <c r="AF496" s="50">
        <f>VLOOKUP(A496,Dec2023Data!$A$3:$AA$180,23,FALSE)</f>
        <v>40.145000000000003</v>
      </c>
      <c r="AG496" s="51"/>
      <c r="AH496" s="51">
        <f>+AF496-R496-V496</f>
        <v>19.368000000000002</v>
      </c>
      <c r="AI496" s="57">
        <f>+AH496/AF496</f>
        <v>0.48245111470917923</v>
      </c>
      <c r="AK496" s="51">
        <f>+N496+P496+R496</f>
        <v>9</v>
      </c>
    </row>
    <row r="497" spans="1:37" x14ac:dyDescent="0.25">
      <c r="B497" s="10"/>
      <c r="C497" s="7"/>
      <c r="D497" s="30"/>
      <c r="E497" s="27"/>
      <c r="F497" s="28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</row>
    <row r="498" spans="1:37" x14ac:dyDescent="0.25">
      <c r="A498" s="5" t="s">
        <v>700</v>
      </c>
      <c r="B498" s="10" t="s">
        <v>216</v>
      </c>
      <c r="C498" s="6" t="s">
        <v>701</v>
      </c>
      <c r="D498" s="25">
        <v>73085884</v>
      </c>
      <c r="E498" s="25">
        <v>0</v>
      </c>
      <c r="F498" s="25">
        <f>D498-E498</f>
        <v>73085884</v>
      </c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</row>
    <row r="499" spans="1:37" x14ac:dyDescent="0.25">
      <c r="A499" s="5" t="s">
        <v>700</v>
      </c>
      <c r="B499" s="10"/>
      <c r="C499" s="7" t="s">
        <v>702</v>
      </c>
      <c r="D499" s="26">
        <f t="shared" ref="D499:E499" si="147">SUM(D498)</f>
        <v>73085884</v>
      </c>
      <c r="E499" s="26">
        <f t="shared" si="147"/>
        <v>0</v>
      </c>
      <c r="F499" s="26">
        <f>SUM(F498)</f>
        <v>73085884</v>
      </c>
      <c r="G499" s="50">
        <f>VLOOKUP(A499,Dec2023Data!$A$3:$AA$180,8,FALSE)</f>
        <v>27</v>
      </c>
      <c r="H499" s="50">
        <f>VLOOKUP(A499,Dec2023Data!$A$3:$AA$180,9,FALSE)</f>
        <v>0</v>
      </c>
      <c r="I499" s="50">
        <f>VLOOKUP(A499,Dec2023Data!$A$3:$AA$180,10,FALSE)</f>
        <v>27</v>
      </c>
      <c r="J499" s="50">
        <f>VLOOKUP($A$8,Dec2023Data!$A$3:$AA$180,9,FALSE)</f>
        <v>0</v>
      </c>
      <c r="K499" s="50">
        <f>VLOOKUP(A499,Dec2023Data!$A$3:$AA$180,11,FALSE)</f>
        <v>0</v>
      </c>
      <c r="L499" s="50">
        <f>VLOOKUP($A$8,Dec2023Data!$A$3:$AA$180,9,FALSE)</f>
        <v>0</v>
      </c>
      <c r="M499" s="50">
        <f>VLOOKUP(A499,Dec2023Data!$A$3:$AA$180,12,FALSE)</f>
        <v>0</v>
      </c>
      <c r="N499" s="50">
        <f>VLOOKUP(A499,Dec2023Data!$A$3:$AA$180,13,FALSE)</f>
        <v>0</v>
      </c>
      <c r="O499" s="50">
        <f>VLOOKUP($A$8,Dec2023Data!$A$3:$AA$180,9,FALSE)</f>
        <v>0</v>
      </c>
      <c r="P499" s="50">
        <f>VLOOKUP(A499,Dec2023Data!$A$3:$AA$180,14,FALSE)</f>
        <v>0</v>
      </c>
      <c r="Q499" s="50">
        <f>VLOOKUP($A$8,Dec2023Data!$A$3:$AA$180,9,FALSE)</f>
        <v>0</v>
      </c>
      <c r="R499" s="50">
        <f>VLOOKUP(A499,Dec2023Data!$A$3:$AA$180,15,FALSE)</f>
        <v>2.6680000000000001</v>
      </c>
      <c r="S499" s="50">
        <f>VLOOKUP($A$8,Dec2023Data!$A$3:$AA$180,9,FALSE)</f>
        <v>0</v>
      </c>
      <c r="T499" s="50">
        <f>VLOOKUP(A499,Dec2023Data!$A$3:$AA$180,16,FALSE)</f>
        <v>0.13600000000000001</v>
      </c>
      <c r="U499" s="50">
        <f>VLOOKUP($A$8,Dec2023Data!$A$3:$AA$180,9,FALSE)</f>
        <v>0</v>
      </c>
      <c r="V499" s="50">
        <f>VLOOKUP(A499,Dec2023Data!$A$3:$AA$180,18,FALSE)</f>
        <v>7.8970000000000002</v>
      </c>
      <c r="W499" s="50">
        <f>VLOOKUP($A$8,Dec2023Data!$A$3:$AA$180,9,FALSE)</f>
        <v>0</v>
      </c>
      <c r="X499" s="50">
        <f>VLOOKUP(A499,Dec2023Data!$A$3:$AA$180,19,FALSE)</f>
        <v>0</v>
      </c>
      <c r="Y499" s="50">
        <f>VLOOKUP($A$8,Dec2023Data!$A$3:$AA$180,9,FALSE)</f>
        <v>0</v>
      </c>
      <c r="Z499" s="50">
        <f>VLOOKUP(A499,Dec2023Data!$A$3:$AA$180,20,FALSE)</f>
        <v>0</v>
      </c>
      <c r="AA499" s="50">
        <f>VLOOKUP($A$8,Dec2023Data!$A$3:$AA$180,9,FALSE)</f>
        <v>0</v>
      </c>
      <c r="AB499" s="50">
        <f>VLOOKUP(A499,Dec2023Data!$A$3:$AA$180,21,FALSE)</f>
        <v>0</v>
      </c>
      <c r="AC499" s="50">
        <f>VLOOKUP($A$8,Dec2023Data!$A$3:$AA$180,9,FALSE)</f>
        <v>0</v>
      </c>
      <c r="AD499" s="50">
        <f>VLOOKUP(A499,Dec2023Data!$A$3:$AA$180,22,FALSE)</f>
        <v>0</v>
      </c>
      <c r="AE499" s="50">
        <f>VLOOKUP($A$8,Dec2023Data!$A$3:$AA$180,9,FALSE)</f>
        <v>0</v>
      </c>
      <c r="AF499" s="50">
        <f>VLOOKUP(A499,Dec2023Data!$A$3:$AA$180,23,FALSE)</f>
        <v>37.701000000000001</v>
      </c>
      <c r="AG499" s="51"/>
      <c r="AH499" s="51">
        <f>+AF499-R499-V499</f>
        <v>27.136000000000003</v>
      </c>
      <c r="AI499" s="57">
        <f>+AH499/AF499</f>
        <v>0.71976870640036084</v>
      </c>
      <c r="AK499" s="51">
        <f>+N499+P499+R499</f>
        <v>2.6680000000000001</v>
      </c>
    </row>
    <row r="500" spans="1:37" x14ac:dyDescent="0.25">
      <c r="B500" s="10"/>
      <c r="C500" s="7"/>
      <c r="D500" s="30"/>
      <c r="E500" s="27"/>
      <c r="F500" s="28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</row>
    <row r="501" spans="1:37" x14ac:dyDescent="0.25">
      <c r="A501" s="5" t="s">
        <v>703</v>
      </c>
      <c r="B501" s="10" t="s">
        <v>216</v>
      </c>
      <c r="C501" s="6" t="s">
        <v>704</v>
      </c>
      <c r="D501" s="25">
        <v>37050363</v>
      </c>
      <c r="E501" s="25">
        <v>0</v>
      </c>
      <c r="F501" s="25">
        <f>D501-E501</f>
        <v>37050363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</row>
    <row r="502" spans="1:37" x14ac:dyDescent="0.25">
      <c r="A502" s="5" t="s">
        <v>703</v>
      </c>
      <c r="B502" s="10" t="s">
        <v>32</v>
      </c>
      <c r="C502" s="6" t="s">
        <v>704</v>
      </c>
      <c r="D502" s="25">
        <v>6457614</v>
      </c>
      <c r="E502" s="25">
        <v>0</v>
      </c>
      <c r="F502" s="25">
        <f>D502-E502</f>
        <v>6457614</v>
      </c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</row>
    <row r="503" spans="1:37" x14ac:dyDescent="0.25">
      <c r="A503" s="5" t="s">
        <v>703</v>
      </c>
      <c r="B503" s="10"/>
      <c r="C503" s="7" t="s">
        <v>705</v>
      </c>
      <c r="D503" s="26">
        <f t="shared" ref="D503:E503" si="148">SUM(D501:D502)</f>
        <v>43507977</v>
      </c>
      <c r="E503" s="26">
        <f t="shared" si="148"/>
        <v>0</v>
      </c>
      <c r="F503" s="26">
        <f>SUM(F501:F502)</f>
        <v>43507977</v>
      </c>
      <c r="G503" s="50">
        <f>VLOOKUP(A503,Dec2023Data!$A$3:$AA$180,8,FALSE)</f>
        <v>27</v>
      </c>
      <c r="H503" s="50">
        <f>VLOOKUP(A503,Dec2023Data!$A$3:$AA$180,9,FALSE)</f>
        <v>0</v>
      </c>
      <c r="I503" s="50">
        <f>VLOOKUP(A503,Dec2023Data!$A$3:$AA$180,10,FALSE)</f>
        <v>27</v>
      </c>
      <c r="J503" s="50">
        <f>VLOOKUP($A$8,Dec2023Data!$A$3:$AA$180,9,FALSE)</f>
        <v>0</v>
      </c>
      <c r="K503" s="50">
        <f>VLOOKUP(A503,Dec2023Data!$A$3:$AA$180,11,FALSE)</f>
        <v>0</v>
      </c>
      <c r="L503" s="50">
        <f>VLOOKUP($A$8,Dec2023Data!$A$3:$AA$180,9,FALSE)</f>
        <v>0</v>
      </c>
      <c r="M503" s="50">
        <f>VLOOKUP(A503,Dec2023Data!$A$3:$AA$180,12,FALSE)</f>
        <v>0</v>
      </c>
      <c r="N503" s="50">
        <f>VLOOKUP(A503,Dec2023Data!$A$3:$AA$180,13,FALSE)</f>
        <v>0</v>
      </c>
      <c r="O503" s="50">
        <f>VLOOKUP($A$8,Dec2023Data!$A$3:$AA$180,9,FALSE)</f>
        <v>0</v>
      </c>
      <c r="P503" s="50">
        <f>VLOOKUP(A503,Dec2023Data!$A$3:$AA$180,14,FALSE)</f>
        <v>0</v>
      </c>
      <c r="Q503" s="50">
        <f>VLOOKUP($A$8,Dec2023Data!$A$3:$AA$180,9,FALSE)</f>
        <v>0</v>
      </c>
      <c r="R503" s="50">
        <f>VLOOKUP(A503,Dec2023Data!$A$3:$AA$180,15,FALSE)</f>
        <v>1.724</v>
      </c>
      <c r="S503" s="50">
        <f>VLOOKUP($A$8,Dec2023Data!$A$3:$AA$180,9,FALSE)</f>
        <v>0</v>
      </c>
      <c r="T503" s="50">
        <f>VLOOKUP(A503,Dec2023Data!$A$3:$AA$180,16,FALSE)</f>
        <v>0</v>
      </c>
      <c r="U503" s="50">
        <f>VLOOKUP($A$8,Dec2023Data!$A$3:$AA$180,9,FALSE)</f>
        <v>0</v>
      </c>
      <c r="V503" s="50">
        <f>VLOOKUP(A503,Dec2023Data!$A$3:$AA$180,18,FALSE)</f>
        <v>8.9169999999999998</v>
      </c>
      <c r="W503" s="50">
        <f>VLOOKUP($A$8,Dec2023Data!$A$3:$AA$180,9,FALSE)</f>
        <v>0</v>
      </c>
      <c r="X503" s="50">
        <f>VLOOKUP(A503,Dec2023Data!$A$3:$AA$180,19,FALSE)</f>
        <v>0</v>
      </c>
      <c r="Y503" s="50">
        <f>VLOOKUP($A$8,Dec2023Data!$A$3:$AA$180,9,FALSE)</f>
        <v>0</v>
      </c>
      <c r="Z503" s="50">
        <f>VLOOKUP(A503,Dec2023Data!$A$3:$AA$180,20,FALSE)</f>
        <v>0</v>
      </c>
      <c r="AA503" s="50">
        <f>VLOOKUP($A$8,Dec2023Data!$A$3:$AA$180,9,FALSE)</f>
        <v>0</v>
      </c>
      <c r="AB503" s="50">
        <f>VLOOKUP(A503,Dec2023Data!$A$3:$AA$180,21,FALSE)</f>
        <v>0</v>
      </c>
      <c r="AC503" s="50">
        <f>VLOOKUP($A$8,Dec2023Data!$A$3:$AA$180,9,FALSE)</f>
        <v>0</v>
      </c>
      <c r="AD503" s="50">
        <f>VLOOKUP(A503,Dec2023Data!$A$3:$AA$180,22,FALSE)</f>
        <v>0</v>
      </c>
      <c r="AE503" s="50">
        <f>VLOOKUP($A$8,Dec2023Data!$A$3:$AA$180,9,FALSE)</f>
        <v>0</v>
      </c>
      <c r="AF503" s="50">
        <f>VLOOKUP(A503,Dec2023Data!$A$3:$AA$180,23,FALSE)</f>
        <v>37.640999999999998</v>
      </c>
      <c r="AG503" s="51"/>
      <c r="AH503" s="51">
        <f>+AF503-R503-V503</f>
        <v>27</v>
      </c>
      <c r="AI503" s="57">
        <f>+AH503/AF503</f>
        <v>0.71730294094205793</v>
      </c>
      <c r="AK503" s="51">
        <f>+N503+P503+R503</f>
        <v>1.724</v>
      </c>
    </row>
    <row r="504" spans="1:37" x14ac:dyDescent="0.25">
      <c r="B504" s="10"/>
      <c r="C504" s="7"/>
      <c r="D504" s="30"/>
      <c r="E504" s="27"/>
      <c r="F504" s="28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</row>
    <row r="505" spans="1:37" x14ac:dyDescent="0.25">
      <c r="A505" s="5" t="s">
        <v>706</v>
      </c>
      <c r="B505" s="10" t="s">
        <v>220</v>
      </c>
      <c r="C505" s="6" t="s">
        <v>707</v>
      </c>
      <c r="D505" s="25">
        <v>146368670</v>
      </c>
      <c r="E505" s="25">
        <v>0</v>
      </c>
      <c r="F505" s="25">
        <f>D505-E505</f>
        <v>146368670</v>
      </c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</row>
    <row r="506" spans="1:37" x14ac:dyDescent="0.25">
      <c r="A506" s="5" t="s">
        <v>706</v>
      </c>
      <c r="B506" s="10"/>
      <c r="C506" s="7" t="s">
        <v>708</v>
      </c>
      <c r="D506" s="26">
        <f t="shared" ref="D506:E506" si="149">SUM(D505)</f>
        <v>146368670</v>
      </c>
      <c r="E506" s="26">
        <f t="shared" si="149"/>
        <v>0</v>
      </c>
      <c r="F506" s="26">
        <f>SUM(F505)</f>
        <v>146368670</v>
      </c>
      <c r="G506" s="50">
        <f>VLOOKUP(A506,Dec2023Data!$A$3:$AA$180,8,FALSE)</f>
        <v>27</v>
      </c>
      <c r="H506" s="50">
        <f>VLOOKUP(A506,Dec2023Data!$A$3:$AA$180,9,FALSE)</f>
        <v>3.4140000000000001</v>
      </c>
      <c r="I506" s="50">
        <f>VLOOKUP(A506,Dec2023Data!$A$3:$AA$180,10,FALSE)</f>
        <v>23.585999999999999</v>
      </c>
      <c r="J506" s="50">
        <f>VLOOKUP($A$8,Dec2023Data!$A$3:$AA$180,9,FALSE)</f>
        <v>0</v>
      </c>
      <c r="K506" s="50">
        <f>VLOOKUP(A506,Dec2023Data!$A$3:$AA$180,11,FALSE)</f>
        <v>0</v>
      </c>
      <c r="L506" s="50">
        <f>VLOOKUP($A$8,Dec2023Data!$A$3:$AA$180,9,FALSE)</f>
        <v>0</v>
      </c>
      <c r="M506" s="50">
        <f>VLOOKUP(A506,Dec2023Data!$A$3:$AA$180,12,FALSE)</f>
        <v>0</v>
      </c>
      <c r="N506" s="50">
        <f>VLOOKUP(A506,Dec2023Data!$A$3:$AA$180,13,FALSE)</f>
        <v>0</v>
      </c>
      <c r="O506" s="50">
        <f>VLOOKUP($A$8,Dec2023Data!$A$3:$AA$180,9,FALSE)</f>
        <v>0</v>
      </c>
      <c r="P506" s="50">
        <f>VLOOKUP(A506,Dec2023Data!$A$3:$AA$180,14,FALSE)</f>
        <v>0</v>
      </c>
      <c r="Q506" s="50">
        <f>VLOOKUP($A$8,Dec2023Data!$A$3:$AA$180,9,FALSE)</f>
        <v>0</v>
      </c>
      <c r="R506" s="50">
        <f>VLOOKUP(A506,Dec2023Data!$A$3:$AA$180,15,FALSE)</f>
        <v>6.1859999999999999</v>
      </c>
      <c r="S506" s="50">
        <f>VLOOKUP($A$8,Dec2023Data!$A$3:$AA$180,9,FALSE)</f>
        <v>0</v>
      </c>
      <c r="T506" s="50">
        <f>VLOOKUP(A506,Dec2023Data!$A$3:$AA$180,16,FALSE)</f>
        <v>0.28100000000000003</v>
      </c>
      <c r="U506" s="50">
        <f>VLOOKUP($A$8,Dec2023Data!$A$3:$AA$180,9,FALSE)</f>
        <v>0</v>
      </c>
      <c r="V506" s="50">
        <f>VLOOKUP(A506,Dec2023Data!$A$3:$AA$180,18,FALSE)</f>
        <v>13.288</v>
      </c>
      <c r="W506" s="50">
        <f>VLOOKUP($A$8,Dec2023Data!$A$3:$AA$180,9,FALSE)</f>
        <v>0</v>
      </c>
      <c r="X506" s="50">
        <f>VLOOKUP(A506,Dec2023Data!$A$3:$AA$180,19,FALSE)</f>
        <v>0</v>
      </c>
      <c r="Y506" s="50">
        <f>VLOOKUP($A$8,Dec2023Data!$A$3:$AA$180,9,FALSE)</f>
        <v>0</v>
      </c>
      <c r="Z506" s="50">
        <f>VLOOKUP(A506,Dec2023Data!$A$3:$AA$180,20,FALSE)</f>
        <v>0</v>
      </c>
      <c r="AA506" s="50">
        <f>VLOOKUP($A$8,Dec2023Data!$A$3:$AA$180,9,FALSE)</f>
        <v>0</v>
      </c>
      <c r="AB506" s="50">
        <f>VLOOKUP(A506,Dec2023Data!$A$3:$AA$180,21,FALSE)</f>
        <v>0</v>
      </c>
      <c r="AC506" s="50">
        <f>VLOOKUP($A$8,Dec2023Data!$A$3:$AA$180,9,FALSE)</f>
        <v>0</v>
      </c>
      <c r="AD506" s="50">
        <f>VLOOKUP(A506,Dec2023Data!$A$3:$AA$180,22,FALSE)</f>
        <v>0</v>
      </c>
      <c r="AE506" s="50">
        <f>VLOOKUP($A$8,Dec2023Data!$A$3:$AA$180,9,FALSE)</f>
        <v>0</v>
      </c>
      <c r="AF506" s="50">
        <f>VLOOKUP(A506,Dec2023Data!$A$3:$AA$180,23,FALSE)</f>
        <v>43.341000000000001</v>
      </c>
      <c r="AG506" s="51"/>
      <c r="AH506" s="51">
        <f>+AF506-R506-V506</f>
        <v>23.867000000000001</v>
      </c>
      <c r="AI506" s="57">
        <f>+AH506/AF506</f>
        <v>0.55067949516623982</v>
      </c>
      <c r="AK506" s="51">
        <f>+N506+P506+R506</f>
        <v>6.1859999999999999</v>
      </c>
    </row>
    <row r="507" spans="1:37" x14ac:dyDescent="0.25">
      <c r="B507" s="10"/>
      <c r="C507" s="7"/>
      <c r="D507" s="30"/>
      <c r="E507" s="27"/>
      <c r="F507" s="28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</row>
    <row r="508" spans="1:37" x14ac:dyDescent="0.25">
      <c r="A508" s="5" t="s">
        <v>709</v>
      </c>
      <c r="B508" s="10" t="s">
        <v>220</v>
      </c>
      <c r="C508" s="6" t="s">
        <v>710</v>
      </c>
      <c r="D508" s="25">
        <v>1810377900</v>
      </c>
      <c r="E508" s="25">
        <v>93538024</v>
      </c>
      <c r="F508" s="25">
        <f>D508-E508</f>
        <v>1716839876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</row>
    <row r="509" spans="1:37" x14ac:dyDescent="0.25">
      <c r="A509" s="5" t="s">
        <v>709</v>
      </c>
      <c r="B509" s="10"/>
      <c r="C509" s="7" t="s">
        <v>711</v>
      </c>
      <c r="D509" s="26">
        <f t="shared" ref="D509:E509" si="150">SUM(D508)</f>
        <v>1810377900</v>
      </c>
      <c r="E509" s="26">
        <f t="shared" si="150"/>
        <v>93538024</v>
      </c>
      <c r="F509" s="26">
        <f>SUM(F508)</f>
        <v>1716839876</v>
      </c>
      <c r="G509" s="50">
        <f>VLOOKUP(A509,Dec2023Data!$A$3:$AA$180,8,FALSE)</f>
        <v>9.3989999999999991</v>
      </c>
      <c r="H509" s="50">
        <f>VLOOKUP(A509,Dec2023Data!$A$3:$AA$180,9,FALSE)</f>
        <v>0</v>
      </c>
      <c r="I509" s="50">
        <f>VLOOKUP(A509,Dec2023Data!$A$3:$AA$180,10,FALSE)</f>
        <v>6.2629999999999999</v>
      </c>
      <c r="J509" s="50">
        <f>VLOOKUP($A$8,Dec2023Data!$A$3:$AA$180,9,FALSE)</f>
        <v>0</v>
      </c>
      <c r="K509" s="50">
        <f>VLOOKUP(A509,Dec2023Data!$A$3:$AA$180,11,FALSE)</f>
        <v>0</v>
      </c>
      <c r="L509" s="50">
        <f>VLOOKUP($A$8,Dec2023Data!$A$3:$AA$180,9,FALSE)</f>
        <v>0</v>
      </c>
      <c r="M509" s="50">
        <f>VLOOKUP(A509,Dec2023Data!$A$3:$AA$180,12,FALSE)</f>
        <v>0</v>
      </c>
      <c r="N509" s="50">
        <f>VLOOKUP(A509,Dec2023Data!$A$3:$AA$180,13,FALSE)</f>
        <v>0.62</v>
      </c>
      <c r="O509" s="50">
        <f>VLOOKUP($A$8,Dec2023Data!$A$3:$AA$180,9,FALSE)</f>
        <v>0</v>
      </c>
      <c r="P509" s="50">
        <f>VLOOKUP(A509,Dec2023Data!$A$3:$AA$180,14,FALSE)</f>
        <v>0</v>
      </c>
      <c r="Q509" s="50">
        <f>VLOOKUP($A$8,Dec2023Data!$A$3:$AA$180,9,FALSE)</f>
        <v>0</v>
      </c>
      <c r="R509" s="50">
        <f>VLOOKUP(A509,Dec2023Data!$A$3:$AA$180,15,FALSE)</f>
        <v>3.359</v>
      </c>
      <c r="S509" s="50">
        <f>VLOOKUP($A$8,Dec2023Data!$A$3:$AA$180,9,FALSE)</f>
        <v>0</v>
      </c>
      <c r="T509" s="50">
        <f>VLOOKUP(A509,Dec2023Data!$A$3:$AA$180,16,FALSE)</f>
        <v>3.4000000000000002E-2</v>
      </c>
      <c r="U509" s="50">
        <f>VLOOKUP($A$8,Dec2023Data!$A$3:$AA$180,9,FALSE)</f>
        <v>0</v>
      </c>
      <c r="V509" s="50">
        <f>VLOOKUP(A509,Dec2023Data!$A$3:$AA$180,18,FALSE)</f>
        <v>5.4509999999999996</v>
      </c>
      <c r="W509" s="50">
        <f>VLOOKUP($A$8,Dec2023Data!$A$3:$AA$180,9,FALSE)</f>
        <v>0</v>
      </c>
      <c r="X509" s="50">
        <f>VLOOKUP(A509,Dec2023Data!$A$3:$AA$180,19,FALSE)</f>
        <v>0</v>
      </c>
      <c r="Y509" s="50">
        <f>VLOOKUP($A$8,Dec2023Data!$A$3:$AA$180,9,FALSE)</f>
        <v>0</v>
      </c>
      <c r="Z509" s="50">
        <f>VLOOKUP(A509,Dec2023Data!$A$3:$AA$180,20,FALSE)</f>
        <v>0</v>
      </c>
      <c r="AA509" s="50">
        <f>VLOOKUP($A$8,Dec2023Data!$A$3:$AA$180,9,FALSE)</f>
        <v>0</v>
      </c>
      <c r="AB509" s="50">
        <f>VLOOKUP(A509,Dec2023Data!$A$3:$AA$180,21,FALSE)</f>
        <v>1.1459999999999999</v>
      </c>
      <c r="AC509" s="50">
        <f>VLOOKUP($A$8,Dec2023Data!$A$3:$AA$180,9,FALSE)</f>
        <v>0</v>
      </c>
      <c r="AD509" s="50">
        <f>VLOOKUP(A509,Dec2023Data!$A$3:$AA$180,22,FALSE)</f>
        <v>0</v>
      </c>
      <c r="AE509" s="50">
        <f>VLOOKUP($A$8,Dec2023Data!$A$3:$AA$180,9,FALSE)</f>
        <v>0</v>
      </c>
      <c r="AF509" s="50">
        <f>VLOOKUP(A509,Dec2023Data!$A$3:$AA$180,23,FALSE)</f>
        <v>16.873000000000001</v>
      </c>
      <c r="AG509" s="51"/>
      <c r="AH509" s="51">
        <f>+AF509-R509-V509</f>
        <v>8.0630000000000024</v>
      </c>
      <c r="AI509" s="57">
        <f>+AH509/AF509</f>
        <v>0.47786404314585446</v>
      </c>
      <c r="AK509" s="51">
        <f>+N509+P509+R509</f>
        <v>3.9790000000000001</v>
      </c>
    </row>
    <row r="510" spans="1:37" x14ac:dyDescent="0.25">
      <c r="B510" s="10"/>
      <c r="C510" s="7"/>
      <c r="D510" s="30"/>
      <c r="E510" s="27"/>
      <c r="F510" s="28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</row>
    <row r="511" spans="1:37" x14ac:dyDescent="0.25">
      <c r="A511" s="5" t="s">
        <v>712</v>
      </c>
      <c r="B511" s="10" t="s">
        <v>220</v>
      </c>
      <c r="C511" s="6" t="s">
        <v>713</v>
      </c>
      <c r="D511" s="25">
        <v>132549660</v>
      </c>
      <c r="E511" s="25">
        <v>0</v>
      </c>
      <c r="F511" s="25">
        <f>D511-E511</f>
        <v>132549660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</row>
    <row r="512" spans="1:37" x14ac:dyDescent="0.25">
      <c r="A512" s="5" t="s">
        <v>712</v>
      </c>
      <c r="B512" s="10" t="s">
        <v>213</v>
      </c>
      <c r="C512" s="6" t="s">
        <v>713</v>
      </c>
      <c r="D512" s="25">
        <v>411930</v>
      </c>
      <c r="E512" s="25">
        <v>0</v>
      </c>
      <c r="F512" s="25">
        <f>D512-E512</f>
        <v>411930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</row>
    <row r="513" spans="1:37" x14ac:dyDescent="0.25">
      <c r="A513" s="5" t="s">
        <v>712</v>
      </c>
      <c r="B513" s="10"/>
      <c r="C513" s="7" t="s">
        <v>714</v>
      </c>
      <c r="D513" s="26">
        <f t="shared" ref="D513:E513" si="151">SUM(D511:D512)</f>
        <v>132961590</v>
      </c>
      <c r="E513" s="26">
        <f t="shared" si="151"/>
        <v>0</v>
      </c>
      <c r="F513" s="26">
        <f>SUM(F511:F512)</f>
        <v>132961590</v>
      </c>
      <c r="G513" s="50">
        <f>VLOOKUP(A513,Dec2023Data!$A$3:$AA$180,8,FALSE)</f>
        <v>21.283000000000001</v>
      </c>
      <c r="H513" s="50">
        <f>VLOOKUP(A513,Dec2023Data!$A$3:$AA$180,9,FALSE)</f>
        <v>0</v>
      </c>
      <c r="I513" s="50">
        <f>VLOOKUP(A513,Dec2023Data!$A$3:$AA$180,10,FALSE)</f>
        <v>21.283000000000001</v>
      </c>
      <c r="J513" s="50">
        <f>VLOOKUP($A$8,Dec2023Data!$A$3:$AA$180,9,FALSE)</f>
        <v>0</v>
      </c>
      <c r="K513" s="50">
        <f>VLOOKUP(A513,Dec2023Data!$A$3:$AA$180,11,FALSE)</f>
        <v>0</v>
      </c>
      <c r="L513" s="50">
        <f>VLOOKUP($A$8,Dec2023Data!$A$3:$AA$180,9,FALSE)</f>
        <v>0</v>
      </c>
      <c r="M513" s="50">
        <f>VLOOKUP(A513,Dec2023Data!$A$3:$AA$180,12,FALSE)</f>
        <v>0</v>
      </c>
      <c r="N513" s="50">
        <f>VLOOKUP(A513,Dec2023Data!$A$3:$AA$180,13,FALSE)</f>
        <v>0</v>
      </c>
      <c r="O513" s="50">
        <f>VLOOKUP($A$8,Dec2023Data!$A$3:$AA$180,9,FALSE)</f>
        <v>0</v>
      </c>
      <c r="P513" s="50">
        <f>VLOOKUP(A513,Dec2023Data!$A$3:$AA$180,14,FALSE)</f>
        <v>0</v>
      </c>
      <c r="Q513" s="50">
        <f>VLOOKUP($A$8,Dec2023Data!$A$3:$AA$180,9,FALSE)</f>
        <v>0</v>
      </c>
      <c r="R513" s="50">
        <f>VLOOKUP(A513,Dec2023Data!$A$3:$AA$180,15,FALSE)</f>
        <v>8.8610000000000007</v>
      </c>
      <c r="S513" s="50">
        <f>VLOOKUP($A$8,Dec2023Data!$A$3:$AA$180,9,FALSE)</f>
        <v>0</v>
      </c>
      <c r="T513" s="50">
        <f>VLOOKUP(A513,Dec2023Data!$A$3:$AA$180,16,FALSE)</f>
        <v>6.0999999999999999E-2</v>
      </c>
      <c r="U513" s="50">
        <f>VLOOKUP($A$8,Dec2023Data!$A$3:$AA$180,9,FALSE)</f>
        <v>0</v>
      </c>
      <c r="V513" s="50">
        <f>VLOOKUP(A513,Dec2023Data!$A$3:$AA$180,18,FALSE)</f>
        <v>0</v>
      </c>
      <c r="W513" s="50">
        <f>VLOOKUP($A$8,Dec2023Data!$A$3:$AA$180,9,FALSE)</f>
        <v>0</v>
      </c>
      <c r="X513" s="50">
        <f>VLOOKUP(A513,Dec2023Data!$A$3:$AA$180,19,FALSE)</f>
        <v>2.0699999999999998</v>
      </c>
      <c r="Y513" s="50">
        <f>VLOOKUP($A$8,Dec2023Data!$A$3:$AA$180,9,FALSE)</f>
        <v>0</v>
      </c>
      <c r="Z513" s="50">
        <f>VLOOKUP(A513,Dec2023Data!$A$3:$AA$180,20,FALSE)</f>
        <v>0</v>
      </c>
      <c r="AA513" s="50">
        <f>VLOOKUP($A$8,Dec2023Data!$A$3:$AA$180,9,FALSE)</f>
        <v>0</v>
      </c>
      <c r="AB513" s="50">
        <f>VLOOKUP(A513,Dec2023Data!$A$3:$AA$180,21,FALSE)</f>
        <v>7.0410000000000004</v>
      </c>
      <c r="AC513" s="50">
        <f>VLOOKUP($A$8,Dec2023Data!$A$3:$AA$180,9,FALSE)</f>
        <v>0</v>
      </c>
      <c r="AD513" s="50">
        <f>VLOOKUP(A513,Dec2023Data!$A$3:$AA$180,22,FALSE)</f>
        <v>0</v>
      </c>
      <c r="AE513" s="50">
        <f>VLOOKUP($A$8,Dec2023Data!$A$3:$AA$180,9,FALSE)</f>
        <v>0</v>
      </c>
      <c r="AF513" s="50">
        <f>VLOOKUP(A513,Dec2023Data!$A$3:$AA$180,23,FALSE)</f>
        <v>39.316000000000003</v>
      </c>
      <c r="AG513" s="51"/>
      <c r="AH513" s="51">
        <f>+AF513-R513-V513</f>
        <v>30.455000000000002</v>
      </c>
      <c r="AI513" s="57">
        <f>+AH513/AF513</f>
        <v>0.77462101943229222</v>
      </c>
      <c r="AK513" s="51">
        <f>+N513+P513+R513</f>
        <v>8.8610000000000007</v>
      </c>
    </row>
    <row r="514" spans="1:37" x14ac:dyDescent="0.25">
      <c r="B514" s="10"/>
      <c r="C514" s="7"/>
      <c r="D514" s="30"/>
      <c r="E514" s="27"/>
      <c r="F514" s="28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</row>
    <row r="515" spans="1:37" x14ac:dyDescent="0.25">
      <c r="A515" s="5" t="s">
        <v>715</v>
      </c>
      <c r="B515" s="10" t="s">
        <v>224</v>
      </c>
      <c r="C515" s="6" t="s">
        <v>716</v>
      </c>
      <c r="D515" s="29">
        <v>31922569</v>
      </c>
      <c r="E515" s="29">
        <v>0</v>
      </c>
      <c r="F515" s="29">
        <f>D515-E515</f>
        <v>31922569</v>
      </c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</row>
    <row r="516" spans="1:37" x14ac:dyDescent="0.25">
      <c r="A516" s="5" t="s">
        <v>715</v>
      </c>
      <c r="B516" s="10"/>
      <c r="C516" s="7" t="s">
        <v>717</v>
      </c>
      <c r="D516" s="26">
        <f t="shared" ref="D516:E516" si="152">SUM(D515)</f>
        <v>31922569</v>
      </c>
      <c r="E516" s="26">
        <f t="shared" si="152"/>
        <v>0</v>
      </c>
      <c r="F516" s="26">
        <f>SUM(F515)</f>
        <v>31922569</v>
      </c>
      <c r="G516" s="50">
        <f>VLOOKUP(A516,Dec2023Data!$A$3:$AA$180,8,FALSE)</f>
        <v>27</v>
      </c>
      <c r="H516" s="50">
        <f>VLOOKUP(A516,Dec2023Data!$A$3:$AA$180,9,FALSE)</f>
        <v>0.442</v>
      </c>
      <c r="I516" s="50">
        <f>VLOOKUP(A516,Dec2023Data!$A$3:$AA$180,10,FALSE)</f>
        <v>26.558</v>
      </c>
      <c r="J516" s="50">
        <f>VLOOKUP($A$8,Dec2023Data!$A$3:$AA$180,9,FALSE)</f>
        <v>0</v>
      </c>
      <c r="K516" s="50">
        <f>VLOOKUP(A516,Dec2023Data!$A$3:$AA$180,11,FALSE)</f>
        <v>0</v>
      </c>
      <c r="L516" s="50">
        <f>VLOOKUP($A$8,Dec2023Data!$A$3:$AA$180,9,FALSE)</f>
        <v>0</v>
      </c>
      <c r="M516" s="50">
        <f>VLOOKUP(A516,Dec2023Data!$A$3:$AA$180,12,FALSE)</f>
        <v>0</v>
      </c>
      <c r="N516" s="50">
        <f>VLOOKUP(A516,Dec2023Data!$A$3:$AA$180,13,FALSE)</f>
        <v>0</v>
      </c>
      <c r="O516" s="50">
        <f>VLOOKUP($A$8,Dec2023Data!$A$3:$AA$180,9,FALSE)</f>
        <v>0</v>
      </c>
      <c r="P516" s="50">
        <f>VLOOKUP(A516,Dec2023Data!$A$3:$AA$180,14,FALSE)</f>
        <v>0</v>
      </c>
      <c r="Q516" s="50">
        <f>VLOOKUP($A$8,Dec2023Data!$A$3:$AA$180,9,FALSE)</f>
        <v>0</v>
      </c>
      <c r="R516" s="50">
        <f>VLOOKUP(A516,Dec2023Data!$A$3:$AA$180,15,FALSE)</f>
        <v>0</v>
      </c>
      <c r="S516" s="50">
        <f>VLOOKUP($A$8,Dec2023Data!$A$3:$AA$180,9,FALSE)</f>
        <v>0</v>
      </c>
      <c r="T516" s="50">
        <f>VLOOKUP(A516,Dec2023Data!$A$3:$AA$180,16,FALSE)</f>
        <v>0</v>
      </c>
      <c r="U516" s="50">
        <f>VLOOKUP($A$8,Dec2023Data!$A$3:$AA$180,9,FALSE)</f>
        <v>0</v>
      </c>
      <c r="V516" s="50">
        <f>VLOOKUP(A516,Dec2023Data!$A$3:$AA$180,18,FALSE)</f>
        <v>9.0839999999999996</v>
      </c>
      <c r="W516" s="50">
        <f>VLOOKUP($A$8,Dec2023Data!$A$3:$AA$180,9,FALSE)</f>
        <v>0</v>
      </c>
      <c r="X516" s="50">
        <f>VLOOKUP(A516,Dec2023Data!$A$3:$AA$180,19,FALSE)</f>
        <v>0</v>
      </c>
      <c r="Y516" s="50">
        <f>VLOOKUP($A$8,Dec2023Data!$A$3:$AA$180,9,FALSE)</f>
        <v>0</v>
      </c>
      <c r="Z516" s="50">
        <f>VLOOKUP(A516,Dec2023Data!$A$3:$AA$180,20,FALSE)</f>
        <v>0</v>
      </c>
      <c r="AA516" s="50">
        <f>VLOOKUP($A$8,Dec2023Data!$A$3:$AA$180,9,FALSE)</f>
        <v>0</v>
      </c>
      <c r="AB516" s="50">
        <f>VLOOKUP(A516,Dec2023Data!$A$3:$AA$180,21,FALSE)</f>
        <v>0</v>
      </c>
      <c r="AC516" s="50">
        <f>VLOOKUP($A$8,Dec2023Data!$A$3:$AA$180,9,FALSE)</f>
        <v>0</v>
      </c>
      <c r="AD516" s="50">
        <f>VLOOKUP(A516,Dec2023Data!$A$3:$AA$180,22,FALSE)</f>
        <v>0</v>
      </c>
      <c r="AE516" s="50">
        <f>VLOOKUP($A$8,Dec2023Data!$A$3:$AA$180,9,FALSE)</f>
        <v>0</v>
      </c>
      <c r="AF516" s="50">
        <f>VLOOKUP(A516,Dec2023Data!$A$3:$AA$180,23,FALSE)</f>
        <v>35.642000000000003</v>
      </c>
      <c r="AG516" s="51"/>
      <c r="AH516" s="51">
        <f>+AF516-R516-V516</f>
        <v>26.558000000000003</v>
      </c>
      <c r="AI516" s="57">
        <f>+AH516/AF516</f>
        <v>0.74513214746647216</v>
      </c>
      <c r="AK516" s="51">
        <f>+N516+P516+R516</f>
        <v>0</v>
      </c>
    </row>
    <row r="517" spans="1:37" x14ac:dyDescent="0.25">
      <c r="B517" s="10"/>
      <c r="C517" s="7"/>
      <c r="D517" s="30"/>
      <c r="E517" s="27"/>
      <c r="F517" s="28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</row>
    <row r="518" spans="1:37" x14ac:dyDescent="0.25">
      <c r="A518" s="5" t="s">
        <v>718</v>
      </c>
      <c r="B518" s="10" t="s">
        <v>224</v>
      </c>
      <c r="C518" s="6" t="s">
        <v>719</v>
      </c>
      <c r="D518" s="29">
        <v>43836381</v>
      </c>
      <c r="E518" s="29">
        <v>0</v>
      </c>
      <c r="F518" s="29">
        <f>D518-E518</f>
        <v>43836381</v>
      </c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</row>
    <row r="519" spans="1:37" x14ac:dyDescent="0.25">
      <c r="A519" s="5" t="s">
        <v>718</v>
      </c>
      <c r="B519" s="10"/>
      <c r="C519" s="7" t="s">
        <v>720</v>
      </c>
      <c r="D519" s="26">
        <f t="shared" ref="D519:E519" si="153">SUM(D518)</f>
        <v>43836381</v>
      </c>
      <c r="E519" s="26">
        <f t="shared" si="153"/>
        <v>0</v>
      </c>
      <c r="F519" s="26">
        <f>SUM(F518)</f>
        <v>43836381</v>
      </c>
      <c r="G519" s="50">
        <f>VLOOKUP(A519,Dec2023Data!$A$3:$AA$180,8,FALSE)</f>
        <v>27</v>
      </c>
      <c r="H519" s="50">
        <f>VLOOKUP(A519,Dec2023Data!$A$3:$AA$180,9,FALSE)</f>
        <v>0</v>
      </c>
      <c r="I519" s="50">
        <f>VLOOKUP(A519,Dec2023Data!$A$3:$AA$180,10,FALSE)</f>
        <v>27</v>
      </c>
      <c r="J519" s="50">
        <f>VLOOKUP($A$8,Dec2023Data!$A$3:$AA$180,9,FALSE)</f>
        <v>0</v>
      </c>
      <c r="K519" s="50">
        <f>VLOOKUP(A519,Dec2023Data!$A$3:$AA$180,11,FALSE)</f>
        <v>0</v>
      </c>
      <c r="L519" s="50">
        <f>VLOOKUP($A$8,Dec2023Data!$A$3:$AA$180,9,FALSE)</f>
        <v>0</v>
      </c>
      <c r="M519" s="50">
        <f>VLOOKUP(A519,Dec2023Data!$A$3:$AA$180,12,FALSE)</f>
        <v>0</v>
      </c>
      <c r="N519" s="50">
        <f>VLOOKUP(A519,Dec2023Data!$A$3:$AA$180,13,FALSE)</f>
        <v>0</v>
      </c>
      <c r="O519" s="50">
        <f>VLOOKUP($A$8,Dec2023Data!$A$3:$AA$180,9,FALSE)</f>
        <v>0</v>
      </c>
      <c r="P519" s="50">
        <f>VLOOKUP(A519,Dec2023Data!$A$3:$AA$180,14,FALSE)</f>
        <v>0</v>
      </c>
      <c r="Q519" s="50">
        <f>VLOOKUP($A$8,Dec2023Data!$A$3:$AA$180,9,FALSE)</f>
        <v>0</v>
      </c>
      <c r="R519" s="50">
        <f>VLOOKUP(A519,Dec2023Data!$A$3:$AA$180,15,FALSE)</f>
        <v>4.5620000000000003</v>
      </c>
      <c r="S519" s="50">
        <f>VLOOKUP($A$8,Dec2023Data!$A$3:$AA$180,9,FALSE)</f>
        <v>0</v>
      </c>
      <c r="T519" s="50">
        <f>VLOOKUP(A519,Dec2023Data!$A$3:$AA$180,16,FALSE)</f>
        <v>0.14699999999999999</v>
      </c>
      <c r="U519" s="50">
        <f>VLOOKUP($A$8,Dec2023Data!$A$3:$AA$180,9,FALSE)</f>
        <v>0</v>
      </c>
      <c r="V519" s="50">
        <f>VLOOKUP(A519,Dec2023Data!$A$3:$AA$180,18,FALSE)</f>
        <v>9.1</v>
      </c>
      <c r="W519" s="50">
        <f>VLOOKUP($A$8,Dec2023Data!$A$3:$AA$180,9,FALSE)</f>
        <v>0</v>
      </c>
      <c r="X519" s="50">
        <f>VLOOKUP(A519,Dec2023Data!$A$3:$AA$180,19,FALSE)</f>
        <v>0</v>
      </c>
      <c r="Y519" s="50">
        <f>VLOOKUP($A$8,Dec2023Data!$A$3:$AA$180,9,FALSE)</f>
        <v>0</v>
      </c>
      <c r="Z519" s="50">
        <f>VLOOKUP(A519,Dec2023Data!$A$3:$AA$180,20,FALSE)</f>
        <v>0</v>
      </c>
      <c r="AA519" s="50">
        <f>VLOOKUP($A$8,Dec2023Data!$A$3:$AA$180,9,FALSE)</f>
        <v>0</v>
      </c>
      <c r="AB519" s="50">
        <f>VLOOKUP(A519,Dec2023Data!$A$3:$AA$180,21,FALSE)</f>
        <v>0</v>
      </c>
      <c r="AC519" s="50">
        <f>VLOOKUP($A$8,Dec2023Data!$A$3:$AA$180,9,FALSE)</f>
        <v>0</v>
      </c>
      <c r="AD519" s="50">
        <f>VLOOKUP(A519,Dec2023Data!$A$3:$AA$180,22,FALSE)</f>
        <v>0</v>
      </c>
      <c r="AE519" s="50">
        <f>VLOOKUP($A$8,Dec2023Data!$A$3:$AA$180,9,FALSE)</f>
        <v>0</v>
      </c>
      <c r="AF519" s="50">
        <f>VLOOKUP(A519,Dec2023Data!$A$3:$AA$180,23,FALSE)</f>
        <v>40.808999999999997</v>
      </c>
      <c r="AG519" s="51"/>
      <c r="AH519" s="51">
        <f>+AF519-R519-V519</f>
        <v>27.146999999999998</v>
      </c>
      <c r="AI519" s="57">
        <f>+AH519/AF519</f>
        <v>0.66522090715283388</v>
      </c>
      <c r="AK519" s="51">
        <f>+N519+P519+R519</f>
        <v>4.5620000000000003</v>
      </c>
    </row>
    <row r="520" spans="1:37" x14ac:dyDescent="0.25">
      <c r="B520" s="10"/>
      <c r="C520" s="7"/>
      <c r="D520" s="30"/>
      <c r="E520" s="27"/>
      <c r="F520" s="28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</row>
    <row r="521" spans="1:37" x14ac:dyDescent="0.25">
      <c r="A521" s="17" t="s">
        <v>721</v>
      </c>
      <c r="B521" s="18" t="s">
        <v>224</v>
      </c>
      <c r="C521" s="18" t="s">
        <v>722</v>
      </c>
      <c r="D521" s="29">
        <v>27786558</v>
      </c>
      <c r="E521" s="29">
        <v>0</v>
      </c>
      <c r="F521" s="29">
        <f>D521-E521</f>
        <v>27786558</v>
      </c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</row>
    <row r="522" spans="1:37" x14ac:dyDescent="0.25">
      <c r="A522" s="17" t="s">
        <v>721</v>
      </c>
      <c r="B522" s="10" t="s">
        <v>216</v>
      </c>
      <c r="C522" s="18" t="s">
        <v>722</v>
      </c>
      <c r="D522" s="25">
        <v>13153608</v>
      </c>
      <c r="E522" s="25">
        <v>0</v>
      </c>
      <c r="F522" s="25">
        <f t="shared" ref="F522:F523" si="154">D522-E522</f>
        <v>13153608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</row>
    <row r="523" spans="1:37" x14ac:dyDescent="0.25">
      <c r="A523" s="17" t="s">
        <v>721</v>
      </c>
      <c r="B523" s="10" t="s">
        <v>32</v>
      </c>
      <c r="C523" s="18" t="s">
        <v>722</v>
      </c>
      <c r="D523" s="25">
        <v>200675</v>
      </c>
      <c r="E523" s="25">
        <v>0</v>
      </c>
      <c r="F523" s="25">
        <f t="shared" si="154"/>
        <v>200675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</row>
    <row r="524" spans="1:37" x14ac:dyDescent="0.25">
      <c r="A524" s="17" t="s">
        <v>721</v>
      </c>
      <c r="B524" s="10"/>
      <c r="C524" s="7" t="s">
        <v>723</v>
      </c>
      <c r="D524" s="26">
        <f t="shared" ref="D524:E524" si="155">SUM(D521:D523)</f>
        <v>41140841</v>
      </c>
      <c r="E524" s="26">
        <f t="shared" si="155"/>
        <v>0</v>
      </c>
      <c r="F524" s="26">
        <f>SUM(F521:F523)</f>
        <v>41140841</v>
      </c>
      <c r="G524" s="50">
        <f>VLOOKUP(A524,Dec2023Data!$A$3:$AA$180,8,FALSE)</f>
        <v>27</v>
      </c>
      <c r="H524" s="50">
        <f>VLOOKUP(A524,Dec2023Data!$A$3:$AA$180,9,FALSE)</f>
        <v>0</v>
      </c>
      <c r="I524" s="50">
        <f>VLOOKUP(A524,Dec2023Data!$A$3:$AA$180,10,FALSE)</f>
        <v>27</v>
      </c>
      <c r="J524" s="50">
        <f>VLOOKUP($A$8,Dec2023Data!$A$3:$AA$180,9,FALSE)</f>
        <v>0</v>
      </c>
      <c r="K524" s="50">
        <f>VLOOKUP(A524,Dec2023Data!$A$3:$AA$180,11,FALSE)</f>
        <v>0</v>
      </c>
      <c r="L524" s="50">
        <f>VLOOKUP($A$8,Dec2023Data!$A$3:$AA$180,9,FALSE)</f>
        <v>0</v>
      </c>
      <c r="M524" s="50">
        <f>VLOOKUP(A524,Dec2023Data!$A$3:$AA$180,12,FALSE)</f>
        <v>0</v>
      </c>
      <c r="N524" s="50">
        <f>VLOOKUP(A524,Dec2023Data!$A$3:$AA$180,13,FALSE)</f>
        <v>0</v>
      </c>
      <c r="O524" s="50">
        <f>VLOOKUP($A$8,Dec2023Data!$A$3:$AA$180,9,FALSE)</f>
        <v>0</v>
      </c>
      <c r="P524" s="50">
        <f>VLOOKUP(A524,Dec2023Data!$A$3:$AA$180,14,FALSE)</f>
        <v>0</v>
      </c>
      <c r="Q524" s="50">
        <f>VLOOKUP($A$8,Dec2023Data!$A$3:$AA$180,9,FALSE)</f>
        <v>0</v>
      </c>
      <c r="R524" s="50">
        <f>VLOOKUP(A524,Dec2023Data!$A$3:$AA$180,15,FALSE)</f>
        <v>0</v>
      </c>
      <c r="S524" s="50">
        <f>VLOOKUP($A$8,Dec2023Data!$A$3:$AA$180,9,FALSE)</f>
        <v>0</v>
      </c>
      <c r="T524" s="50">
        <f>VLOOKUP(A524,Dec2023Data!$A$3:$AA$180,16,FALSE)</f>
        <v>0.11799999999999999</v>
      </c>
      <c r="U524" s="50">
        <f>VLOOKUP($A$8,Dec2023Data!$A$3:$AA$180,9,FALSE)</f>
        <v>0</v>
      </c>
      <c r="V524" s="50">
        <f>VLOOKUP(A524,Dec2023Data!$A$3:$AA$180,18,FALSE)</f>
        <v>10.417</v>
      </c>
      <c r="W524" s="50">
        <f>VLOOKUP($A$8,Dec2023Data!$A$3:$AA$180,9,FALSE)</f>
        <v>0</v>
      </c>
      <c r="X524" s="50">
        <f>VLOOKUP(A524,Dec2023Data!$A$3:$AA$180,19,FALSE)</f>
        <v>0</v>
      </c>
      <c r="Y524" s="50">
        <f>VLOOKUP($A$8,Dec2023Data!$A$3:$AA$180,9,FALSE)</f>
        <v>0</v>
      </c>
      <c r="Z524" s="50">
        <f>VLOOKUP(A524,Dec2023Data!$A$3:$AA$180,20,FALSE)</f>
        <v>0</v>
      </c>
      <c r="AA524" s="50">
        <f>VLOOKUP($A$8,Dec2023Data!$A$3:$AA$180,9,FALSE)</f>
        <v>0</v>
      </c>
      <c r="AB524" s="50">
        <f>VLOOKUP(A524,Dec2023Data!$A$3:$AA$180,21,FALSE)</f>
        <v>0</v>
      </c>
      <c r="AC524" s="50">
        <f>VLOOKUP($A$8,Dec2023Data!$A$3:$AA$180,9,FALSE)</f>
        <v>0</v>
      </c>
      <c r="AD524" s="50">
        <f>VLOOKUP(A524,Dec2023Data!$A$3:$AA$180,22,FALSE)</f>
        <v>0</v>
      </c>
      <c r="AE524" s="50">
        <f>VLOOKUP($A$8,Dec2023Data!$A$3:$AA$180,9,FALSE)</f>
        <v>0</v>
      </c>
      <c r="AF524" s="50">
        <f>VLOOKUP(A524,Dec2023Data!$A$3:$AA$180,23,FALSE)</f>
        <v>37.534999999999997</v>
      </c>
      <c r="AG524" s="51"/>
      <c r="AH524" s="51">
        <f>+AF524-R524-V524</f>
        <v>27.117999999999995</v>
      </c>
      <c r="AI524" s="57">
        <f>+AH524/AF524</f>
        <v>0.72247235913147723</v>
      </c>
      <c r="AK524" s="51">
        <f>+N524+P524+R524</f>
        <v>0</v>
      </c>
    </row>
    <row r="525" spans="1:37" x14ac:dyDescent="0.25">
      <c r="B525" s="10"/>
      <c r="C525" s="7"/>
      <c r="D525" s="30"/>
      <c r="E525" s="27"/>
      <c r="F525" s="28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</row>
    <row r="526" spans="1:37" x14ac:dyDescent="0.25">
      <c r="A526" s="5" t="s">
        <v>724</v>
      </c>
      <c r="B526" s="10" t="s">
        <v>228</v>
      </c>
      <c r="C526" s="6" t="s">
        <v>725</v>
      </c>
      <c r="D526" s="25">
        <v>74138172</v>
      </c>
      <c r="E526" s="25">
        <v>0</v>
      </c>
      <c r="F526" s="25">
        <f>D526-E526</f>
        <v>74138172</v>
      </c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</row>
    <row r="527" spans="1:37" x14ac:dyDescent="0.25">
      <c r="A527" s="5" t="s">
        <v>724</v>
      </c>
      <c r="B527" s="10"/>
      <c r="C527" s="7" t="s">
        <v>726</v>
      </c>
      <c r="D527" s="26">
        <f t="shared" ref="D527:E527" si="156">SUM(D526)</f>
        <v>74138172</v>
      </c>
      <c r="E527" s="26">
        <f t="shared" si="156"/>
        <v>0</v>
      </c>
      <c r="F527" s="26">
        <f>SUM(F526)</f>
        <v>74138172</v>
      </c>
      <c r="G527" s="50">
        <f>VLOOKUP(A527,Dec2023Data!$A$3:$AA$180,8,FALSE)</f>
        <v>15.009</v>
      </c>
      <c r="H527" s="50">
        <f>VLOOKUP(A527,Dec2023Data!$A$3:$AA$180,9,FALSE)</f>
        <v>1.044</v>
      </c>
      <c r="I527" s="50">
        <f>VLOOKUP(A527,Dec2023Data!$A$3:$AA$180,10,FALSE)</f>
        <v>13.965</v>
      </c>
      <c r="J527" s="50">
        <f>VLOOKUP($A$8,Dec2023Data!$A$3:$AA$180,9,FALSE)</f>
        <v>0</v>
      </c>
      <c r="K527" s="50">
        <f>VLOOKUP(A527,Dec2023Data!$A$3:$AA$180,11,FALSE)</f>
        <v>0</v>
      </c>
      <c r="L527" s="50">
        <f>VLOOKUP($A$8,Dec2023Data!$A$3:$AA$180,9,FALSE)</f>
        <v>0</v>
      </c>
      <c r="M527" s="50">
        <f>VLOOKUP(A527,Dec2023Data!$A$3:$AA$180,12,FALSE)</f>
        <v>0</v>
      </c>
      <c r="N527" s="50">
        <f>VLOOKUP(A527,Dec2023Data!$A$3:$AA$180,13,FALSE)</f>
        <v>0.26800000000000002</v>
      </c>
      <c r="O527" s="50">
        <f>VLOOKUP($A$8,Dec2023Data!$A$3:$AA$180,9,FALSE)</f>
        <v>0</v>
      </c>
      <c r="P527" s="50">
        <f>VLOOKUP(A527,Dec2023Data!$A$3:$AA$180,14,FALSE)</f>
        <v>0</v>
      </c>
      <c r="Q527" s="50">
        <f>VLOOKUP($A$8,Dec2023Data!$A$3:$AA$180,9,FALSE)</f>
        <v>0</v>
      </c>
      <c r="R527" s="50">
        <f>VLOOKUP(A527,Dec2023Data!$A$3:$AA$180,15,FALSE)</f>
        <v>0</v>
      </c>
      <c r="S527" s="50">
        <f>VLOOKUP($A$8,Dec2023Data!$A$3:$AA$180,9,FALSE)</f>
        <v>0</v>
      </c>
      <c r="T527" s="50">
        <f>VLOOKUP(A527,Dec2023Data!$A$3:$AA$180,16,FALSE)</f>
        <v>1E-3</v>
      </c>
      <c r="U527" s="50">
        <f>VLOOKUP($A$8,Dec2023Data!$A$3:$AA$180,9,FALSE)</f>
        <v>0</v>
      </c>
      <c r="V527" s="50">
        <f>VLOOKUP(A527,Dec2023Data!$A$3:$AA$180,18,FALSE)</f>
        <v>1.25</v>
      </c>
      <c r="W527" s="50">
        <f>VLOOKUP($A$8,Dec2023Data!$A$3:$AA$180,9,FALSE)</f>
        <v>0</v>
      </c>
      <c r="X527" s="50">
        <f>VLOOKUP(A527,Dec2023Data!$A$3:$AA$180,19,FALSE)</f>
        <v>0</v>
      </c>
      <c r="Y527" s="50">
        <f>VLOOKUP($A$8,Dec2023Data!$A$3:$AA$180,9,FALSE)</f>
        <v>0</v>
      </c>
      <c r="Z527" s="50">
        <f>VLOOKUP(A527,Dec2023Data!$A$3:$AA$180,20,FALSE)</f>
        <v>0</v>
      </c>
      <c r="AA527" s="50">
        <f>VLOOKUP($A$8,Dec2023Data!$A$3:$AA$180,9,FALSE)</f>
        <v>0</v>
      </c>
      <c r="AB527" s="50">
        <f>VLOOKUP(A527,Dec2023Data!$A$3:$AA$180,21,FALSE)</f>
        <v>0</v>
      </c>
      <c r="AC527" s="50">
        <f>VLOOKUP($A$8,Dec2023Data!$A$3:$AA$180,9,FALSE)</f>
        <v>0</v>
      </c>
      <c r="AD527" s="50">
        <f>VLOOKUP(A527,Dec2023Data!$A$3:$AA$180,22,FALSE)</f>
        <v>0</v>
      </c>
      <c r="AE527" s="50">
        <f>VLOOKUP($A$8,Dec2023Data!$A$3:$AA$180,9,FALSE)</f>
        <v>0</v>
      </c>
      <c r="AF527" s="50">
        <f>VLOOKUP(A527,Dec2023Data!$A$3:$AA$180,23,FALSE)</f>
        <v>15.484</v>
      </c>
      <c r="AG527" s="51"/>
      <c r="AH527" s="51">
        <f>+AF527-R527-V527</f>
        <v>14.234</v>
      </c>
      <c r="AI527" s="57">
        <f>+AH527/AF527</f>
        <v>0.91927150607078278</v>
      </c>
      <c r="AK527" s="51">
        <f>+N527+P527+R527</f>
        <v>0.26800000000000002</v>
      </c>
    </row>
    <row r="528" spans="1:37" x14ac:dyDescent="0.25">
      <c r="B528" s="10"/>
      <c r="C528" s="7"/>
      <c r="D528" s="25"/>
      <c r="E528" s="25"/>
      <c r="F528" s="28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</row>
    <row r="529" spans="1:37" x14ac:dyDescent="0.25">
      <c r="A529" s="5" t="s">
        <v>727</v>
      </c>
      <c r="B529" s="10" t="s">
        <v>230</v>
      </c>
      <c r="C529" s="6" t="s">
        <v>728</v>
      </c>
      <c r="D529" s="25">
        <v>1212428933</v>
      </c>
      <c r="E529" s="25">
        <v>0</v>
      </c>
      <c r="F529" s="25">
        <f>D529-E529</f>
        <v>1212428933</v>
      </c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</row>
    <row r="530" spans="1:37" x14ac:dyDescent="0.25">
      <c r="A530" s="5" t="s">
        <v>727</v>
      </c>
      <c r="B530" s="10"/>
      <c r="C530" s="7" t="s">
        <v>729</v>
      </c>
      <c r="D530" s="26">
        <f t="shared" ref="D530:E530" si="157">SUM(D529)</f>
        <v>1212428933</v>
      </c>
      <c r="E530" s="26">
        <f t="shared" si="157"/>
        <v>0</v>
      </c>
      <c r="F530" s="26">
        <f>SUM(F529)</f>
        <v>1212428933</v>
      </c>
      <c r="G530" s="50">
        <f>VLOOKUP(A530,Dec2023Data!$A$3:$AA$180,8,FALSE)</f>
        <v>7.2809999999999997</v>
      </c>
      <c r="H530" s="50">
        <f>VLOOKUP(A530,Dec2023Data!$A$3:$AA$180,9,FALSE)</f>
        <v>0</v>
      </c>
      <c r="I530" s="50">
        <f>VLOOKUP(A530,Dec2023Data!$A$3:$AA$180,10,FALSE)</f>
        <v>7.2809999999999997</v>
      </c>
      <c r="J530" s="50">
        <f>VLOOKUP($A$8,Dec2023Data!$A$3:$AA$180,9,FALSE)</f>
        <v>0</v>
      </c>
      <c r="K530" s="50">
        <f>VLOOKUP(A530,Dec2023Data!$A$3:$AA$180,11,FALSE)</f>
        <v>0</v>
      </c>
      <c r="L530" s="50">
        <f>VLOOKUP($A$8,Dec2023Data!$A$3:$AA$180,9,FALSE)</f>
        <v>0</v>
      </c>
      <c r="M530" s="50">
        <f>VLOOKUP(A530,Dec2023Data!$A$3:$AA$180,12,FALSE)</f>
        <v>0</v>
      </c>
      <c r="N530" s="50">
        <f>VLOOKUP(A530,Dec2023Data!$A$3:$AA$180,13,FALSE)</f>
        <v>0</v>
      </c>
      <c r="O530" s="50">
        <f>VLOOKUP($A$8,Dec2023Data!$A$3:$AA$180,9,FALSE)</f>
        <v>0</v>
      </c>
      <c r="P530" s="50">
        <f>VLOOKUP(A530,Dec2023Data!$A$3:$AA$180,14,FALSE)</f>
        <v>0</v>
      </c>
      <c r="Q530" s="50">
        <f>VLOOKUP($A$8,Dec2023Data!$A$3:$AA$180,9,FALSE)</f>
        <v>0</v>
      </c>
      <c r="R530" s="50">
        <f>VLOOKUP(A530,Dec2023Data!$A$3:$AA$180,15,FALSE)</f>
        <v>2.9359999999999999</v>
      </c>
      <c r="S530" s="50">
        <f>VLOOKUP($A$8,Dec2023Data!$A$3:$AA$180,9,FALSE)</f>
        <v>0</v>
      </c>
      <c r="T530" s="50">
        <f>VLOOKUP(A530,Dec2023Data!$A$3:$AA$180,16,FALSE)</f>
        <v>0.108</v>
      </c>
      <c r="U530" s="50">
        <f>VLOOKUP($A$8,Dec2023Data!$A$3:$AA$180,9,FALSE)</f>
        <v>0</v>
      </c>
      <c r="V530" s="50">
        <f>VLOOKUP(A530,Dec2023Data!$A$3:$AA$180,18,FALSE)</f>
        <v>3.1840000000000002</v>
      </c>
      <c r="W530" s="50">
        <f>VLOOKUP($A$8,Dec2023Data!$A$3:$AA$180,9,FALSE)</f>
        <v>0</v>
      </c>
      <c r="X530" s="50">
        <f>VLOOKUP(A530,Dec2023Data!$A$3:$AA$180,19,FALSE)</f>
        <v>0.24399999999999999</v>
      </c>
      <c r="Y530" s="50">
        <f>VLOOKUP($A$8,Dec2023Data!$A$3:$AA$180,9,FALSE)</f>
        <v>0</v>
      </c>
      <c r="Z530" s="50">
        <f>VLOOKUP(A530,Dec2023Data!$A$3:$AA$180,20,FALSE)</f>
        <v>0</v>
      </c>
      <c r="AA530" s="50">
        <f>VLOOKUP($A$8,Dec2023Data!$A$3:$AA$180,9,FALSE)</f>
        <v>0</v>
      </c>
      <c r="AB530" s="50">
        <f>VLOOKUP(A530,Dec2023Data!$A$3:$AA$180,21,FALSE)</f>
        <v>0</v>
      </c>
      <c r="AC530" s="50">
        <f>VLOOKUP($A$8,Dec2023Data!$A$3:$AA$180,9,FALSE)</f>
        <v>0</v>
      </c>
      <c r="AD530" s="50">
        <f>VLOOKUP(A530,Dec2023Data!$A$3:$AA$180,22,FALSE)</f>
        <v>0</v>
      </c>
      <c r="AE530" s="50">
        <f>VLOOKUP($A$8,Dec2023Data!$A$3:$AA$180,9,FALSE)</f>
        <v>0</v>
      </c>
      <c r="AF530" s="50">
        <f>VLOOKUP(A530,Dec2023Data!$A$3:$AA$180,23,FALSE)</f>
        <v>13.753</v>
      </c>
      <c r="AG530" s="51"/>
      <c r="AH530" s="51">
        <f>+AF530-R530-V530</f>
        <v>7.633</v>
      </c>
      <c r="AI530" s="57">
        <f>+AH530/AF530</f>
        <v>0.55500618046971573</v>
      </c>
      <c r="AK530" s="51">
        <f>+N530+P530+R530</f>
        <v>2.9359999999999999</v>
      </c>
    </row>
    <row r="531" spans="1:37" x14ac:dyDescent="0.25">
      <c r="B531" s="10"/>
      <c r="C531" s="7"/>
      <c r="D531" s="25"/>
      <c r="E531" s="25"/>
      <c r="F531" s="28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</row>
    <row r="532" spans="1:37" x14ac:dyDescent="0.25">
      <c r="A532" s="5" t="s">
        <v>730</v>
      </c>
      <c r="B532" s="10" t="s">
        <v>230</v>
      </c>
      <c r="C532" s="6" t="s">
        <v>731</v>
      </c>
      <c r="D532" s="25">
        <v>43969291</v>
      </c>
      <c r="E532" s="25">
        <v>0</v>
      </c>
      <c r="F532" s="25">
        <f>D532-E532</f>
        <v>43969291</v>
      </c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</row>
    <row r="533" spans="1:37" x14ac:dyDescent="0.25">
      <c r="A533" s="5" t="s">
        <v>730</v>
      </c>
      <c r="B533" s="10" t="s">
        <v>179</v>
      </c>
      <c r="C533" s="6" t="s">
        <v>731</v>
      </c>
      <c r="D533" s="25">
        <v>9233250</v>
      </c>
      <c r="E533" s="25">
        <v>0</v>
      </c>
      <c r="F533" s="25">
        <f>D533-E533</f>
        <v>9233250</v>
      </c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</row>
    <row r="534" spans="1:37" x14ac:dyDescent="0.25">
      <c r="A534" s="5" t="s">
        <v>730</v>
      </c>
      <c r="B534" s="10"/>
      <c r="C534" s="7" t="s">
        <v>732</v>
      </c>
      <c r="D534" s="26">
        <f t="shared" ref="D534:E534" si="158">SUM(D532:D533)</f>
        <v>53202541</v>
      </c>
      <c r="E534" s="26">
        <f t="shared" si="158"/>
        <v>0</v>
      </c>
      <c r="F534" s="26">
        <f>SUM(F532:F533)</f>
        <v>53202541</v>
      </c>
      <c r="G534" s="50">
        <f>VLOOKUP(A534,Dec2023Data!$A$3:$AA$180,8,FALSE)</f>
        <v>16.998999999999999</v>
      </c>
      <c r="H534" s="50">
        <f>VLOOKUP(A534,Dec2023Data!$A$3:$AA$180,9,FALSE)</f>
        <v>10.089</v>
      </c>
      <c r="I534" s="50">
        <f>VLOOKUP(A534,Dec2023Data!$A$3:$AA$180,10,FALSE)</f>
        <v>6.91</v>
      </c>
      <c r="J534" s="50">
        <f>VLOOKUP($A$8,Dec2023Data!$A$3:$AA$180,9,FALSE)</f>
        <v>0</v>
      </c>
      <c r="K534" s="50">
        <f>VLOOKUP(A534,Dec2023Data!$A$3:$AA$180,11,FALSE)</f>
        <v>0</v>
      </c>
      <c r="L534" s="50">
        <f>VLOOKUP($A$8,Dec2023Data!$A$3:$AA$180,9,FALSE)</f>
        <v>0</v>
      </c>
      <c r="M534" s="50">
        <f>VLOOKUP(A534,Dec2023Data!$A$3:$AA$180,12,FALSE)</f>
        <v>0</v>
      </c>
      <c r="N534" s="50">
        <f>VLOOKUP(A534,Dec2023Data!$A$3:$AA$180,13,FALSE)</f>
        <v>0</v>
      </c>
      <c r="O534" s="50">
        <f>VLOOKUP($A$8,Dec2023Data!$A$3:$AA$180,9,FALSE)</f>
        <v>0</v>
      </c>
      <c r="P534" s="50">
        <f>VLOOKUP(A534,Dec2023Data!$A$3:$AA$180,14,FALSE)</f>
        <v>0</v>
      </c>
      <c r="Q534" s="50">
        <f>VLOOKUP($A$8,Dec2023Data!$A$3:$AA$180,9,FALSE)</f>
        <v>0</v>
      </c>
      <c r="R534" s="50">
        <f>VLOOKUP(A534,Dec2023Data!$A$3:$AA$180,15,FALSE)</f>
        <v>8.0749999999999993</v>
      </c>
      <c r="S534" s="50">
        <f>VLOOKUP($A$8,Dec2023Data!$A$3:$AA$180,9,FALSE)</f>
        <v>0</v>
      </c>
      <c r="T534" s="50">
        <f>VLOOKUP(A534,Dec2023Data!$A$3:$AA$180,16,FALSE)</f>
        <v>7.0000000000000007E-2</v>
      </c>
      <c r="U534" s="50">
        <f>VLOOKUP($A$8,Dec2023Data!$A$3:$AA$180,9,FALSE)</f>
        <v>0</v>
      </c>
      <c r="V534" s="50">
        <f>VLOOKUP(A534,Dec2023Data!$A$3:$AA$180,18,FALSE)</f>
        <v>0</v>
      </c>
      <c r="W534" s="50">
        <f>VLOOKUP($A$8,Dec2023Data!$A$3:$AA$180,9,FALSE)</f>
        <v>0</v>
      </c>
      <c r="X534" s="50">
        <f>VLOOKUP(A534,Dec2023Data!$A$3:$AA$180,19,FALSE)</f>
        <v>0</v>
      </c>
      <c r="Y534" s="50">
        <f>VLOOKUP($A$8,Dec2023Data!$A$3:$AA$180,9,FALSE)</f>
        <v>0</v>
      </c>
      <c r="Z534" s="50">
        <f>VLOOKUP(A534,Dec2023Data!$A$3:$AA$180,20,FALSE)</f>
        <v>0</v>
      </c>
      <c r="AA534" s="50">
        <f>VLOOKUP($A$8,Dec2023Data!$A$3:$AA$180,9,FALSE)</f>
        <v>0</v>
      </c>
      <c r="AB534" s="50">
        <f>VLOOKUP(A534,Dec2023Data!$A$3:$AA$180,21,FALSE)</f>
        <v>0</v>
      </c>
      <c r="AC534" s="50">
        <f>VLOOKUP($A$8,Dec2023Data!$A$3:$AA$180,9,FALSE)</f>
        <v>0</v>
      </c>
      <c r="AD534" s="50">
        <f>VLOOKUP(A534,Dec2023Data!$A$3:$AA$180,22,FALSE)</f>
        <v>0</v>
      </c>
      <c r="AE534" s="50">
        <f>VLOOKUP($A$8,Dec2023Data!$A$3:$AA$180,9,FALSE)</f>
        <v>0</v>
      </c>
      <c r="AF534" s="50">
        <f>VLOOKUP(A534,Dec2023Data!$A$3:$AA$180,23,FALSE)</f>
        <v>15.055</v>
      </c>
      <c r="AG534" s="51"/>
      <c r="AH534" s="51">
        <f>+AF534-R534-V534</f>
        <v>6.98</v>
      </c>
      <c r="AI534" s="57">
        <f>+AH534/AF534</f>
        <v>0.46363334440385257</v>
      </c>
      <c r="AK534" s="51">
        <f>+N534+P534+R534</f>
        <v>8.0749999999999993</v>
      </c>
    </row>
    <row r="535" spans="1:37" x14ac:dyDescent="0.25">
      <c r="B535" s="10"/>
      <c r="C535" s="7"/>
      <c r="D535" s="25"/>
      <c r="E535" s="25"/>
      <c r="F535" s="28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</row>
    <row r="536" spans="1:37" x14ac:dyDescent="0.25">
      <c r="A536" s="5" t="s">
        <v>733</v>
      </c>
      <c r="B536" s="10" t="s">
        <v>200</v>
      </c>
      <c r="C536" s="6" t="s">
        <v>734</v>
      </c>
      <c r="D536" s="25">
        <v>62510</v>
      </c>
      <c r="E536" s="25">
        <v>0</v>
      </c>
      <c r="F536" s="25">
        <f>D536-E536</f>
        <v>62510</v>
      </c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</row>
    <row r="537" spans="1:37" x14ac:dyDescent="0.25">
      <c r="A537" s="5" t="s">
        <v>733</v>
      </c>
      <c r="B537" s="10" t="s">
        <v>233</v>
      </c>
      <c r="C537" s="6" t="s">
        <v>734</v>
      </c>
      <c r="D537" s="25">
        <v>30017913</v>
      </c>
      <c r="E537" s="25">
        <v>0</v>
      </c>
      <c r="F537" s="25">
        <f>D537-E537</f>
        <v>30017913</v>
      </c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</row>
    <row r="538" spans="1:37" x14ac:dyDescent="0.25">
      <c r="A538" s="5" t="s">
        <v>733</v>
      </c>
      <c r="B538" s="10"/>
      <c r="C538" s="7" t="s">
        <v>735</v>
      </c>
      <c r="D538" s="26">
        <f t="shared" ref="D538:E538" si="159">SUM(D536:D537)</f>
        <v>30080423</v>
      </c>
      <c r="E538" s="26">
        <f t="shared" si="159"/>
        <v>0</v>
      </c>
      <c r="F538" s="26">
        <f>SUM(F536:F537)</f>
        <v>30080423</v>
      </c>
      <c r="G538" s="50">
        <f>VLOOKUP(A538,Dec2023Data!$A$3:$AA$180,8,FALSE)</f>
        <v>27</v>
      </c>
      <c r="H538" s="50">
        <f>VLOOKUP(A538,Dec2023Data!$A$3:$AA$180,9,FALSE)</f>
        <v>0</v>
      </c>
      <c r="I538" s="50">
        <f>VLOOKUP(A538,Dec2023Data!$A$3:$AA$180,10,FALSE)</f>
        <v>27</v>
      </c>
      <c r="J538" s="50">
        <f>VLOOKUP($A$8,Dec2023Data!$A$3:$AA$180,9,FALSE)</f>
        <v>0</v>
      </c>
      <c r="K538" s="50">
        <f>VLOOKUP(A538,Dec2023Data!$A$3:$AA$180,11,FALSE)</f>
        <v>0</v>
      </c>
      <c r="L538" s="50">
        <f>VLOOKUP($A$8,Dec2023Data!$A$3:$AA$180,9,FALSE)</f>
        <v>0</v>
      </c>
      <c r="M538" s="50">
        <f>VLOOKUP(A538,Dec2023Data!$A$3:$AA$180,12,FALSE)</f>
        <v>0</v>
      </c>
      <c r="N538" s="50">
        <f>VLOOKUP(A538,Dec2023Data!$A$3:$AA$180,13,FALSE)</f>
        <v>0</v>
      </c>
      <c r="O538" s="50">
        <f>VLOOKUP($A$8,Dec2023Data!$A$3:$AA$180,9,FALSE)</f>
        <v>0</v>
      </c>
      <c r="P538" s="50">
        <f>VLOOKUP(A538,Dec2023Data!$A$3:$AA$180,14,FALSE)</f>
        <v>0</v>
      </c>
      <c r="Q538" s="50">
        <f>VLOOKUP($A$8,Dec2023Data!$A$3:$AA$180,9,FALSE)</f>
        <v>0</v>
      </c>
      <c r="R538" s="50">
        <f>VLOOKUP(A538,Dec2023Data!$A$3:$AA$180,15,FALSE)</f>
        <v>0</v>
      </c>
      <c r="S538" s="50">
        <f>VLOOKUP($A$8,Dec2023Data!$A$3:$AA$180,9,FALSE)</f>
        <v>0</v>
      </c>
      <c r="T538" s="50">
        <f>VLOOKUP(A538,Dec2023Data!$A$3:$AA$180,16,FALSE)</f>
        <v>0.96799999999999997</v>
      </c>
      <c r="U538" s="50">
        <f>VLOOKUP($A$8,Dec2023Data!$A$3:$AA$180,9,FALSE)</f>
        <v>0</v>
      </c>
      <c r="V538" s="50">
        <f>VLOOKUP(A538,Dec2023Data!$A$3:$AA$180,18,FALSE)</f>
        <v>13.63</v>
      </c>
      <c r="W538" s="50">
        <f>VLOOKUP($A$8,Dec2023Data!$A$3:$AA$180,9,FALSE)</f>
        <v>0</v>
      </c>
      <c r="X538" s="50">
        <f>VLOOKUP(A538,Dec2023Data!$A$3:$AA$180,19,FALSE)</f>
        <v>0</v>
      </c>
      <c r="Y538" s="50">
        <f>VLOOKUP($A$8,Dec2023Data!$A$3:$AA$180,9,FALSE)</f>
        <v>0</v>
      </c>
      <c r="Z538" s="50">
        <f>VLOOKUP(A538,Dec2023Data!$A$3:$AA$180,20,FALSE)</f>
        <v>0</v>
      </c>
      <c r="AA538" s="50">
        <f>VLOOKUP($A$8,Dec2023Data!$A$3:$AA$180,9,FALSE)</f>
        <v>0</v>
      </c>
      <c r="AB538" s="50">
        <f>VLOOKUP(A538,Dec2023Data!$A$3:$AA$180,21,FALSE)</f>
        <v>0</v>
      </c>
      <c r="AC538" s="50">
        <f>VLOOKUP($A$8,Dec2023Data!$A$3:$AA$180,9,FALSE)</f>
        <v>0</v>
      </c>
      <c r="AD538" s="50">
        <f>VLOOKUP(A538,Dec2023Data!$A$3:$AA$180,22,FALSE)</f>
        <v>0</v>
      </c>
      <c r="AE538" s="50">
        <f>VLOOKUP($A$8,Dec2023Data!$A$3:$AA$180,9,FALSE)</f>
        <v>0</v>
      </c>
      <c r="AF538" s="50">
        <f>VLOOKUP(A538,Dec2023Data!$A$3:$AA$180,23,FALSE)</f>
        <v>41.597999999999999</v>
      </c>
      <c r="AG538" s="51"/>
      <c r="AH538" s="51">
        <f>+AF538-R538-V538</f>
        <v>27.967999999999996</v>
      </c>
      <c r="AI538" s="57">
        <f>+AH538/AF538</f>
        <v>0.67234001634693974</v>
      </c>
      <c r="AK538" s="51">
        <f>+N538+P538+R538</f>
        <v>0</v>
      </c>
    </row>
    <row r="539" spans="1:37" x14ac:dyDescent="0.25">
      <c r="B539" s="10"/>
      <c r="C539" s="7"/>
      <c r="D539" s="25"/>
      <c r="E539" s="25"/>
      <c r="F539" s="28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</row>
    <row r="540" spans="1:37" x14ac:dyDescent="0.25">
      <c r="A540" s="5" t="s">
        <v>736</v>
      </c>
      <c r="B540" s="10" t="s">
        <v>233</v>
      </c>
      <c r="C540" s="6" t="s">
        <v>737</v>
      </c>
      <c r="D540" s="25">
        <v>27394549</v>
      </c>
      <c r="E540" s="25">
        <v>0</v>
      </c>
      <c r="F540" s="25">
        <f>D540-E540</f>
        <v>27394549</v>
      </c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</row>
    <row r="541" spans="1:37" x14ac:dyDescent="0.25">
      <c r="A541" s="5" t="s">
        <v>736</v>
      </c>
      <c r="B541" s="10"/>
      <c r="C541" s="7" t="s">
        <v>738</v>
      </c>
      <c r="D541" s="26">
        <f t="shared" ref="D541:E541" si="160">SUM(D540)</f>
        <v>27394549</v>
      </c>
      <c r="E541" s="26">
        <f t="shared" si="160"/>
        <v>0</v>
      </c>
      <c r="F541" s="26">
        <f>SUM(F540)</f>
        <v>27394549</v>
      </c>
      <c r="G541" s="50">
        <f>VLOOKUP(A541,Dec2023Data!$A$3:$AA$180,8,FALSE)</f>
        <v>27</v>
      </c>
      <c r="H541" s="50">
        <f>VLOOKUP(A541,Dec2023Data!$A$3:$AA$180,9,FALSE)</f>
        <v>1.0580000000000001</v>
      </c>
      <c r="I541" s="50">
        <f>VLOOKUP(A541,Dec2023Data!$A$3:$AA$180,10,FALSE)</f>
        <v>25.942</v>
      </c>
      <c r="J541" s="50">
        <f>VLOOKUP($A$8,Dec2023Data!$A$3:$AA$180,9,FALSE)</f>
        <v>0</v>
      </c>
      <c r="K541" s="50">
        <f>VLOOKUP(A541,Dec2023Data!$A$3:$AA$180,11,FALSE)</f>
        <v>0</v>
      </c>
      <c r="L541" s="50">
        <f>VLOOKUP($A$8,Dec2023Data!$A$3:$AA$180,9,FALSE)</f>
        <v>0</v>
      </c>
      <c r="M541" s="50">
        <f>VLOOKUP(A541,Dec2023Data!$A$3:$AA$180,12,FALSE)</f>
        <v>0</v>
      </c>
      <c r="N541" s="50">
        <f>VLOOKUP(A541,Dec2023Data!$A$3:$AA$180,13,FALSE)</f>
        <v>2.71</v>
      </c>
      <c r="O541" s="50">
        <f>VLOOKUP($A$8,Dec2023Data!$A$3:$AA$180,9,FALSE)</f>
        <v>0</v>
      </c>
      <c r="P541" s="50">
        <f>VLOOKUP(A541,Dec2023Data!$A$3:$AA$180,14,FALSE)</f>
        <v>0</v>
      </c>
      <c r="Q541" s="50">
        <f>VLOOKUP($A$8,Dec2023Data!$A$3:$AA$180,9,FALSE)</f>
        <v>0</v>
      </c>
      <c r="R541" s="50">
        <f>VLOOKUP(A541,Dec2023Data!$A$3:$AA$180,15,FALSE)</f>
        <v>0</v>
      </c>
      <c r="S541" s="50">
        <f>VLOOKUP($A$8,Dec2023Data!$A$3:$AA$180,9,FALSE)</f>
        <v>0</v>
      </c>
      <c r="T541" s="50">
        <f>VLOOKUP(A541,Dec2023Data!$A$3:$AA$180,16,FALSE)</f>
        <v>0.317</v>
      </c>
      <c r="U541" s="50">
        <f>VLOOKUP($A$8,Dec2023Data!$A$3:$AA$180,9,FALSE)</f>
        <v>0</v>
      </c>
      <c r="V541" s="50">
        <f>VLOOKUP(A541,Dec2023Data!$A$3:$AA$180,18,FALSE)</f>
        <v>13</v>
      </c>
      <c r="W541" s="50">
        <f>VLOOKUP($A$8,Dec2023Data!$A$3:$AA$180,9,FALSE)</f>
        <v>0</v>
      </c>
      <c r="X541" s="50">
        <f>VLOOKUP(A541,Dec2023Data!$A$3:$AA$180,19,FALSE)</f>
        <v>0</v>
      </c>
      <c r="Y541" s="50">
        <f>VLOOKUP($A$8,Dec2023Data!$A$3:$AA$180,9,FALSE)</f>
        <v>0</v>
      </c>
      <c r="Z541" s="50">
        <f>VLOOKUP(A541,Dec2023Data!$A$3:$AA$180,20,FALSE)</f>
        <v>0</v>
      </c>
      <c r="AA541" s="50">
        <f>VLOOKUP($A$8,Dec2023Data!$A$3:$AA$180,9,FALSE)</f>
        <v>0</v>
      </c>
      <c r="AB541" s="50">
        <f>VLOOKUP(A541,Dec2023Data!$A$3:$AA$180,21,FALSE)</f>
        <v>0</v>
      </c>
      <c r="AC541" s="50">
        <f>VLOOKUP($A$8,Dec2023Data!$A$3:$AA$180,9,FALSE)</f>
        <v>0</v>
      </c>
      <c r="AD541" s="50">
        <f>VLOOKUP(A541,Dec2023Data!$A$3:$AA$180,22,FALSE)</f>
        <v>0</v>
      </c>
      <c r="AE541" s="50">
        <f>VLOOKUP($A$8,Dec2023Data!$A$3:$AA$180,9,FALSE)</f>
        <v>0</v>
      </c>
      <c r="AF541" s="50">
        <f>VLOOKUP(A541,Dec2023Data!$A$3:$AA$180,23,FALSE)</f>
        <v>41.969000000000001</v>
      </c>
      <c r="AG541" s="51"/>
      <c r="AH541" s="51">
        <f>+AF541-R541-V541</f>
        <v>28.969000000000001</v>
      </c>
      <c r="AI541" s="57">
        <f>+AH541/AF541</f>
        <v>0.69024756367795281</v>
      </c>
      <c r="AK541" s="51">
        <f>+N541+P541+R541</f>
        <v>2.71</v>
      </c>
    </row>
    <row r="542" spans="1:37" x14ac:dyDescent="0.25">
      <c r="B542" s="10"/>
      <c r="C542" s="7"/>
      <c r="D542" s="25"/>
      <c r="E542" s="25"/>
      <c r="F542" s="28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</row>
    <row r="543" spans="1:37" x14ac:dyDescent="0.25">
      <c r="A543" s="5" t="s">
        <v>739</v>
      </c>
      <c r="B543" s="10" t="s">
        <v>236</v>
      </c>
      <c r="C543" s="6" t="s">
        <v>740</v>
      </c>
      <c r="D543" s="25">
        <v>3443140260</v>
      </c>
      <c r="E543" s="25">
        <v>61950660</v>
      </c>
      <c r="F543" s="25">
        <f>D543-E543</f>
        <v>3381189600</v>
      </c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</row>
    <row r="544" spans="1:37" x14ac:dyDescent="0.25">
      <c r="A544" s="5" t="s">
        <v>739</v>
      </c>
      <c r="B544" s="10"/>
      <c r="C544" s="7" t="s">
        <v>741</v>
      </c>
      <c r="D544" s="26">
        <f t="shared" ref="D544:E544" si="161">SUM(D543)</f>
        <v>3443140260</v>
      </c>
      <c r="E544" s="26">
        <f t="shared" si="161"/>
        <v>61950660</v>
      </c>
      <c r="F544" s="26">
        <f>SUM(F543)</f>
        <v>3381189600</v>
      </c>
      <c r="G544" s="50">
        <f>VLOOKUP(A544,Dec2023Data!$A$3:$AA$180,8,FALSE)</f>
        <v>10.666</v>
      </c>
      <c r="H544" s="50">
        <f>VLOOKUP(A544,Dec2023Data!$A$3:$AA$180,9,FALSE)</f>
        <v>0</v>
      </c>
      <c r="I544" s="50">
        <f>VLOOKUP(A544,Dec2023Data!$A$3:$AA$180,10,FALSE)</f>
        <v>10.666</v>
      </c>
      <c r="J544" s="50">
        <f>VLOOKUP($A$8,Dec2023Data!$A$3:$AA$180,9,FALSE)</f>
        <v>0</v>
      </c>
      <c r="K544" s="50">
        <f>VLOOKUP(A544,Dec2023Data!$A$3:$AA$180,11,FALSE)</f>
        <v>0</v>
      </c>
      <c r="L544" s="50">
        <f>VLOOKUP($A$8,Dec2023Data!$A$3:$AA$180,9,FALSE)</f>
        <v>0</v>
      </c>
      <c r="M544" s="50">
        <f>VLOOKUP(A544,Dec2023Data!$A$3:$AA$180,12,FALSE)</f>
        <v>0</v>
      </c>
      <c r="N544" s="50">
        <f>VLOOKUP(A544,Dec2023Data!$A$3:$AA$180,13,FALSE)</f>
        <v>0.436</v>
      </c>
      <c r="O544" s="50">
        <f>VLOOKUP($A$8,Dec2023Data!$A$3:$AA$180,9,FALSE)</f>
        <v>0</v>
      </c>
      <c r="P544" s="50">
        <f>VLOOKUP(A544,Dec2023Data!$A$3:$AA$180,14,FALSE)</f>
        <v>0</v>
      </c>
      <c r="Q544" s="50">
        <f>VLOOKUP($A$8,Dec2023Data!$A$3:$AA$180,9,FALSE)</f>
        <v>0</v>
      </c>
      <c r="R544" s="50">
        <f>VLOOKUP(A544,Dec2023Data!$A$3:$AA$180,15,FALSE)</f>
        <v>1.8140000000000001</v>
      </c>
      <c r="S544" s="50">
        <f>VLOOKUP($A$8,Dec2023Data!$A$3:$AA$180,9,FALSE)</f>
        <v>0</v>
      </c>
      <c r="T544" s="50">
        <f>VLOOKUP(A544,Dec2023Data!$A$3:$AA$180,16,FALSE)</f>
        <v>1.2999999999999999E-2</v>
      </c>
      <c r="U544" s="50">
        <f>VLOOKUP($A$8,Dec2023Data!$A$3:$AA$180,9,FALSE)</f>
        <v>0</v>
      </c>
      <c r="V544" s="50">
        <f>VLOOKUP(A544,Dec2023Data!$A$3:$AA$180,18,FALSE)</f>
        <v>2.7149999999999999</v>
      </c>
      <c r="W544" s="50">
        <f>VLOOKUP($A$8,Dec2023Data!$A$3:$AA$180,9,FALSE)</f>
        <v>0</v>
      </c>
      <c r="X544" s="50">
        <f>VLOOKUP(A544,Dec2023Data!$A$3:$AA$180,19,FALSE)</f>
        <v>0.26</v>
      </c>
      <c r="Y544" s="50">
        <f>VLOOKUP($A$8,Dec2023Data!$A$3:$AA$180,9,FALSE)</f>
        <v>0</v>
      </c>
      <c r="Z544" s="50">
        <f>VLOOKUP(A544,Dec2023Data!$A$3:$AA$180,20,FALSE)</f>
        <v>0</v>
      </c>
      <c r="AA544" s="50">
        <f>VLOOKUP($A$8,Dec2023Data!$A$3:$AA$180,9,FALSE)</f>
        <v>0</v>
      </c>
      <c r="AB544" s="50">
        <f>VLOOKUP(A544,Dec2023Data!$A$3:$AA$180,21,FALSE)</f>
        <v>1</v>
      </c>
      <c r="AC544" s="50">
        <f>VLOOKUP($A$8,Dec2023Data!$A$3:$AA$180,9,FALSE)</f>
        <v>0</v>
      </c>
      <c r="AD544" s="50">
        <f>VLOOKUP(A544,Dec2023Data!$A$3:$AA$180,22,FALSE)</f>
        <v>0</v>
      </c>
      <c r="AE544" s="50">
        <f>VLOOKUP($A$8,Dec2023Data!$A$3:$AA$180,9,FALSE)</f>
        <v>0</v>
      </c>
      <c r="AF544" s="50">
        <f>VLOOKUP(A544,Dec2023Data!$A$3:$AA$180,23,FALSE)</f>
        <v>16.904</v>
      </c>
      <c r="AG544" s="51"/>
      <c r="AH544" s="51">
        <f>+AF544-R544-V544</f>
        <v>12.375</v>
      </c>
      <c r="AI544" s="57">
        <f>+AH544/AF544</f>
        <v>0.73207524846190253</v>
      </c>
      <c r="AK544" s="51">
        <f>+N544+P544+R544</f>
        <v>2.25</v>
      </c>
    </row>
    <row r="545" spans="1:37" x14ac:dyDescent="0.25">
      <c r="B545" s="10"/>
      <c r="C545" s="7"/>
      <c r="D545" s="25"/>
      <c r="E545" s="25"/>
      <c r="F545" s="28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</row>
    <row r="546" spans="1:37" x14ac:dyDescent="0.25">
      <c r="A546" s="16" t="s">
        <v>742</v>
      </c>
      <c r="B546" s="14" t="s">
        <v>238</v>
      </c>
      <c r="C546" s="19" t="s">
        <v>743</v>
      </c>
      <c r="D546" s="29">
        <v>430836860</v>
      </c>
      <c r="E546" s="29">
        <v>0</v>
      </c>
      <c r="F546" s="29">
        <f>D546-E546</f>
        <v>430836860</v>
      </c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</row>
    <row r="547" spans="1:37" x14ac:dyDescent="0.25">
      <c r="A547" s="17" t="s">
        <v>742</v>
      </c>
      <c r="B547" s="10"/>
      <c r="C547" s="7" t="s">
        <v>744</v>
      </c>
      <c r="D547" s="26">
        <f t="shared" ref="D547:E547" si="162">SUM(D546)</f>
        <v>430836860</v>
      </c>
      <c r="E547" s="26">
        <f t="shared" si="162"/>
        <v>0</v>
      </c>
      <c r="F547" s="26">
        <f>SUM(F546)</f>
        <v>430836860</v>
      </c>
      <c r="G547" s="50">
        <f>VLOOKUP(A547,Dec2023Data!$A$3:$AA$180,8,FALSE)</f>
        <v>9.6240000000000006</v>
      </c>
      <c r="H547" s="50">
        <f>VLOOKUP(A547,Dec2023Data!$A$3:$AA$180,9,FALSE)</f>
        <v>0</v>
      </c>
      <c r="I547" s="50">
        <f>VLOOKUP(A547,Dec2023Data!$A$3:$AA$180,10,FALSE)</f>
        <v>9.2579999999999991</v>
      </c>
      <c r="J547" s="50">
        <f>VLOOKUP($A$8,Dec2023Data!$A$3:$AA$180,9,FALSE)</f>
        <v>0</v>
      </c>
      <c r="K547" s="50">
        <f>VLOOKUP(A547,Dec2023Data!$A$3:$AA$180,11,FALSE)</f>
        <v>0.36599999999999999</v>
      </c>
      <c r="L547" s="50">
        <f>VLOOKUP($A$8,Dec2023Data!$A$3:$AA$180,9,FALSE)</f>
        <v>0</v>
      </c>
      <c r="M547" s="50">
        <f>VLOOKUP(A547,Dec2023Data!$A$3:$AA$180,12,FALSE)</f>
        <v>0</v>
      </c>
      <c r="N547" s="50">
        <f>VLOOKUP(A547,Dec2023Data!$A$3:$AA$180,13,FALSE)</f>
        <v>0</v>
      </c>
      <c r="O547" s="50">
        <f>VLOOKUP($A$8,Dec2023Data!$A$3:$AA$180,9,FALSE)</f>
        <v>0</v>
      </c>
      <c r="P547" s="50">
        <f>VLOOKUP(A547,Dec2023Data!$A$3:$AA$180,14,FALSE)</f>
        <v>0</v>
      </c>
      <c r="Q547" s="50">
        <f>VLOOKUP($A$8,Dec2023Data!$A$3:$AA$180,9,FALSE)</f>
        <v>0</v>
      </c>
      <c r="R547" s="50">
        <f>VLOOKUP(A547,Dec2023Data!$A$3:$AA$180,15,FALSE)</f>
        <v>1.327</v>
      </c>
      <c r="S547" s="50">
        <f>VLOOKUP($A$8,Dec2023Data!$A$3:$AA$180,9,FALSE)</f>
        <v>0</v>
      </c>
      <c r="T547" s="50">
        <f>VLOOKUP(A547,Dec2023Data!$A$3:$AA$180,16,FALSE)</f>
        <v>0.01</v>
      </c>
      <c r="U547" s="50">
        <f>VLOOKUP($A$8,Dec2023Data!$A$3:$AA$180,9,FALSE)</f>
        <v>0</v>
      </c>
      <c r="V547" s="50">
        <f>VLOOKUP(A547,Dec2023Data!$A$3:$AA$180,18,FALSE)</f>
        <v>2.3250000000000002</v>
      </c>
      <c r="W547" s="50">
        <f>VLOOKUP($A$8,Dec2023Data!$A$3:$AA$180,9,FALSE)</f>
        <v>0</v>
      </c>
      <c r="X547" s="50">
        <f>VLOOKUP(A547,Dec2023Data!$A$3:$AA$180,19,FALSE)</f>
        <v>0</v>
      </c>
      <c r="Y547" s="50">
        <f>VLOOKUP($A$8,Dec2023Data!$A$3:$AA$180,9,FALSE)</f>
        <v>0</v>
      </c>
      <c r="Z547" s="50">
        <f>VLOOKUP(A547,Dec2023Data!$A$3:$AA$180,20,FALSE)</f>
        <v>0</v>
      </c>
      <c r="AA547" s="50">
        <f>VLOOKUP($A$8,Dec2023Data!$A$3:$AA$180,9,FALSE)</f>
        <v>0</v>
      </c>
      <c r="AB547" s="50">
        <f>VLOOKUP(A547,Dec2023Data!$A$3:$AA$180,21,FALSE)</f>
        <v>0</v>
      </c>
      <c r="AC547" s="50">
        <f>VLOOKUP($A$8,Dec2023Data!$A$3:$AA$180,9,FALSE)</f>
        <v>0</v>
      </c>
      <c r="AD547" s="50">
        <f>VLOOKUP(A547,Dec2023Data!$A$3:$AA$180,22,FALSE)</f>
        <v>0</v>
      </c>
      <c r="AE547" s="50">
        <f>VLOOKUP($A$8,Dec2023Data!$A$3:$AA$180,9,FALSE)</f>
        <v>0</v>
      </c>
      <c r="AF547" s="50">
        <f>VLOOKUP(A547,Dec2023Data!$A$3:$AA$180,23,FALSE)</f>
        <v>13.286</v>
      </c>
      <c r="AG547" s="51"/>
      <c r="AH547" s="51">
        <f>+AF547-R547-V547</f>
        <v>9.6340000000000003</v>
      </c>
      <c r="AI547" s="57">
        <f>+AH547/AF547</f>
        <v>0.72512419087761559</v>
      </c>
      <c r="AK547" s="51">
        <f>+N547+P547+R547</f>
        <v>1.327</v>
      </c>
    </row>
    <row r="548" spans="1:37" x14ac:dyDescent="0.25">
      <c r="B548" s="10"/>
      <c r="C548" s="7"/>
      <c r="D548" s="25"/>
      <c r="E548" s="25"/>
      <c r="F548" s="28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</row>
    <row r="549" spans="1:37" x14ac:dyDescent="0.25">
      <c r="A549" s="13" t="s">
        <v>745</v>
      </c>
      <c r="B549" s="14" t="s">
        <v>238</v>
      </c>
      <c r="C549" s="15" t="s">
        <v>746</v>
      </c>
      <c r="D549" s="29">
        <v>425351880</v>
      </c>
      <c r="E549" s="29">
        <v>12695714</v>
      </c>
      <c r="F549" s="29">
        <f>D549-E549</f>
        <v>412656166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</row>
    <row r="550" spans="1:37" x14ac:dyDescent="0.25">
      <c r="A550" s="5" t="s">
        <v>745</v>
      </c>
      <c r="B550" s="10"/>
      <c r="C550" s="7" t="s">
        <v>747</v>
      </c>
      <c r="D550" s="26">
        <f t="shared" ref="D550:E550" si="163">SUM(D549)</f>
        <v>425351880</v>
      </c>
      <c r="E550" s="26">
        <f t="shared" si="163"/>
        <v>12695714</v>
      </c>
      <c r="F550" s="26">
        <f>SUM(F549)</f>
        <v>412656166</v>
      </c>
      <c r="G550" s="50">
        <f>VLOOKUP(A550,Dec2023Data!$A$3:$AA$180,8,FALSE)</f>
        <v>27</v>
      </c>
      <c r="H550" s="50">
        <f>VLOOKUP(A550,Dec2023Data!$A$3:$AA$180,9,FALSE)</f>
        <v>1.45</v>
      </c>
      <c r="I550" s="50">
        <f>VLOOKUP(A550,Dec2023Data!$A$3:$AA$180,10,FALSE)</f>
        <v>25.55</v>
      </c>
      <c r="J550" s="50">
        <f>VLOOKUP($A$8,Dec2023Data!$A$3:$AA$180,9,FALSE)</f>
        <v>0</v>
      </c>
      <c r="K550" s="50">
        <f>VLOOKUP(A550,Dec2023Data!$A$3:$AA$180,11,FALSE)</f>
        <v>0</v>
      </c>
      <c r="L550" s="50">
        <f>VLOOKUP($A$8,Dec2023Data!$A$3:$AA$180,9,FALSE)</f>
        <v>0</v>
      </c>
      <c r="M550" s="50">
        <f>VLOOKUP(A550,Dec2023Data!$A$3:$AA$180,12,FALSE)</f>
        <v>0</v>
      </c>
      <c r="N550" s="50">
        <f>VLOOKUP(A550,Dec2023Data!$A$3:$AA$180,13,FALSE)</f>
        <v>0</v>
      </c>
      <c r="O550" s="50">
        <f>VLOOKUP($A$8,Dec2023Data!$A$3:$AA$180,9,FALSE)</f>
        <v>0</v>
      </c>
      <c r="P550" s="50">
        <f>VLOOKUP(A550,Dec2023Data!$A$3:$AA$180,14,FALSE)</f>
        <v>0</v>
      </c>
      <c r="Q550" s="50">
        <f>VLOOKUP($A$8,Dec2023Data!$A$3:$AA$180,9,FALSE)</f>
        <v>0</v>
      </c>
      <c r="R550" s="50">
        <f>VLOOKUP(A550,Dec2023Data!$A$3:$AA$180,15,FALSE)</f>
        <v>2.6659999999999999</v>
      </c>
      <c r="S550" s="50">
        <f>VLOOKUP($A$8,Dec2023Data!$A$3:$AA$180,9,FALSE)</f>
        <v>0</v>
      </c>
      <c r="T550" s="50">
        <f>VLOOKUP(A550,Dec2023Data!$A$3:$AA$180,16,FALSE)</f>
        <v>0.02</v>
      </c>
      <c r="U550" s="50">
        <f>VLOOKUP($A$8,Dec2023Data!$A$3:$AA$180,9,FALSE)</f>
        <v>0</v>
      </c>
      <c r="V550" s="50">
        <f>VLOOKUP(A550,Dec2023Data!$A$3:$AA$180,18,FALSE)</f>
        <v>0</v>
      </c>
      <c r="W550" s="50">
        <f>VLOOKUP($A$8,Dec2023Data!$A$3:$AA$180,9,FALSE)</f>
        <v>0</v>
      </c>
      <c r="X550" s="50">
        <f>VLOOKUP(A550,Dec2023Data!$A$3:$AA$180,19,FALSE)</f>
        <v>0</v>
      </c>
      <c r="Y550" s="50">
        <f>VLOOKUP($A$8,Dec2023Data!$A$3:$AA$180,9,FALSE)</f>
        <v>0</v>
      </c>
      <c r="Z550" s="50">
        <f>VLOOKUP(A550,Dec2023Data!$A$3:$AA$180,20,FALSE)</f>
        <v>0</v>
      </c>
      <c r="AA550" s="50">
        <f>VLOOKUP($A$8,Dec2023Data!$A$3:$AA$180,9,FALSE)</f>
        <v>0</v>
      </c>
      <c r="AB550" s="50">
        <f>VLOOKUP(A550,Dec2023Data!$A$3:$AA$180,21,FALSE)</f>
        <v>0</v>
      </c>
      <c r="AC550" s="50">
        <f>VLOOKUP($A$8,Dec2023Data!$A$3:$AA$180,9,FALSE)</f>
        <v>0</v>
      </c>
      <c r="AD550" s="50">
        <f>VLOOKUP(A550,Dec2023Data!$A$3:$AA$180,22,FALSE)</f>
        <v>0</v>
      </c>
      <c r="AE550" s="50">
        <f>VLOOKUP($A$8,Dec2023Data!$A$3:$AA$180,9,FALSE)</f>
        <v>0</v>
      </c>
      <c r="AF550" s="50">
        <f>VLOOKUP(A550,Dec2023Data!$A$3:$AA$180,23,FALSE)</f>
        <v>28.236000000000001</v>
      </c>
      <c r="AG550" s="51"/>
      <c r="AH550" s="51">
        <f>+AF550-R550-V550</f>
        <v>25.57</v>
      </c>
      <c r="AI550" s="57">
        <f>+AH550/AF550</f>
        <v>0.90558152712848849</v>
      </c>
      <c r="AK550" s="51">
        <f>+N550+P550+R550</f>
        <v>2.6659999999999999</v>
      </c>
    </row>
    <row r="551" spans="1:37" x14ac:dyDescent="0.25">
      <c r="B551" s="10"/>
      <c r="C551" s="7"/>
      <c r="D551" s="25"/>
      <c r="E551" s="25"/>
      <c r="F551" s="28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</row>
    <row r="552" spans="1:37" x14ac:dyDescent="0.25">
      <c r="A552" s="5" t="s">
        <v>748</v>
      </c>
      <c r="B552" s="10" t="s">
        <v>241</v>
      </c>
      <c r="C552" s="6" t="s">
        <v>749</v>
      </c>
      <c r="D552" s="25">
        <v>49472189</v>
      </c>
      <c r="E552" s="25">
        <v>0</v>
      </c>
      <c r="F552" s="25">
        <f>D552-E552</f>
        <v>49472189</v>
      </c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</row>
    <row r="553" spans="1:37" x14ac:dyDescent="0.25">
      <c r="A553" s="5" t="s">
        <v>748</v>
      </c>
      <c r="B553" s="10"/>
      <c r="C553" s="7" t="s">
        <v>750</v>
      </c>
      <c r="D553" s="26">
        <f t="shared" ref="D553:E553" si="164">SUM(D552)</f>
        <v>49472189</v>
      </c>
      <c r="E553" s="26">
        <f t="shared" si="164"/>
        <v>0</v>
      </c>
      <c r="F553" s="26">
        <f>SUM(F552)</f>
        <v>49472189</v>
      </c>
      <c r="G553" s="50">
        <f>VLOOKUP(A553,Dec2023Data!$A$3:$AA$180,8,FALSE)</f>
        <v>27</v>
      </c>
      <c r="H553" s="50">
        <f>VLOOKUP(A553,Dec2023Data!$A$3:$AA$180,9,FALSE)</f>
        <v>0</v>
      </c>
      <c r="I553" s="50">
        <f>VLOOKUP(A553,Dec2023Data!$A$3:$AA$180,10,FALSE)</f>
        <v>27</v>
      </c>
      <c r="J553" s="50">
        <f>VLOOKUP($A$8,Dec2023Data!$A$3:$AA$180,9,FALSE)</f>
        <v>0</v>
      </c>
      <c r="K553" s="50">
        <f>VLOOKUP(A553,Dec2023Data!$A$3:$AA$180,11,FALSE)</f>
        <v>0</v>
      </c>
      <c r="L553" s="50">
        <f>VLOOKUP($A$8,Dec2023Data!$A$3:$AA$180,9,FALSE)</f>
        <v>0</v>
      </c>
      <c r="M553" s="50">
        <f>VLOOKUP(A553,Dec2023Data!$A$3:$AA$180,12,FALSE)</f>
        <v>0</v>
      </c>
      <c r="N553" s="50">
        <f>VLOOKUP(A553,Dec2023Data!$A$3:$AA$180,13,FALSE)</f>
        <v>0</v>
      </c>
      <c r="O553" s="50">
        <f>VLOOKUP($A$8,Dec2023Data!$A$3:$AA$180,9,FALSE)</f>
        <v>0</v>
      </c>
      <c r="P553" s="50">
        <f>VLOOKUP(A553,Dec2023Data!$A$3:$AA$180,14,FALSE)</f>
        <v>0</v>
      </c>
      <c r="Q553" s="50">
        <f>VLOOKUP($A$8,Dec2023Data!$A$3:$AA$180,9,FALSE)</f>
        <v>0</v>
      </c>
      <c r="R553" s="50">
        <f>VLOOKUP(A553,Dec2023Data!$A$3:$AA$180,15,FALSE)</f>
        <v>0</v>
      </c>
      <c r="S553" s="50">
        <f>VLOOKUP($A$8,Dec2023Data!$A$3:$AA$180,9,FALSE)</f>
        <v>0</v>
      </c>
      <c r="T553" s="50">
        <f>VLOOKUP(A553,Dec2023Data!$A$3:$AA$180,16,FALSE)</f>
        <v>0.14099999999999999</v>
      </c>
      <c r="U553" s="50">
        <f>VLOOKUP($A$8,Dec2023Data!$A$3:$AA$180,9,FALSE)</f>
        <v>0</v>
      </c>
      <c r="V553" s="50">
        <f>VLOOKUP(A553,Dec2023Data!$A$3:$AA$180,18,FALSE)</f>
        <v>9.86</v>
      </c>
      <c r="W553" s="50">
        <f>VLOOKUP($A$8,Dec2023Data!$A$3:$AA$180,9,FALSE)</f>
        <v>0</v>
      </c>
      <c r="X553" s="50">
        <f>VLOOKUP(A553,Dec2023Data!$A$3:$AA$180,19,FALSE)</f>
        <v>0</v>
      </c>
      <c r="Y553" s="50">
        <f>VLOOKUP($A$8,Dec2023Data!$A$3:$AA$180,9,FALSE)</f>
        <v>0</v>
      </c>
      <c r="Z553" s="50">
        <f>VLOOKUP(A553,Dec2023Data!$A$3:$AA$180,20,FALSE)</f>
        <v>0</v>
      </c>
      <c r="AA553" s="50">
        <f>VLOOKUP($A$8,Dec2023Data!$A$3:$AA$180,9,FALSE)</f>
        <v>0</v>
      </c>
      <c r="AB553" s="50">
        <f>VLOOKUP(A553,Dec2023Data!$A$3:$AA$180,21,FALSE)</f>
        <v>0</v>
      </c>
      <c r="AC553" s="50">
        <f>VLOOKUP($A$8,Dec2023Data!$A$3:$AA$180,9,FALSE)</f>
        <v>0</v>
      </c>
      <c r="AD553" s="50">
        <f>VLOOKUP(A553,Dec2023Data!$A$3:$AA$180,22,FALSE)</f>
        <v>0</v>
      </c>
      <c r="AE553" s="50">
        <f>VLOOKUP($A$8,Dec2023Data!$A$3:$AA$180,9,FALSE)</f>
        <v>0</v>
      </c>
      <c r="AF553" s="50">
        <f>VLOOKUP(A553,Dec2023Data!$A$3:$AA$180,23,FALSE)</f>
        <v>37.000999999999998</v>
      </c>
      <c r="AG553" s="51"/>
      <c r="AH553" s="51">
        <f>+AF553-R553-V553</f>
        <v>27.140999999999998</v>
      </c>
      <c r="AI553" s="57">
        <f>+AH553/AF553</f>
        <v>0.73352071565633359</v>
      </c>
      <c r="AK553" s="51">
        <f>+N553+P553+R553</f>
        <v>0</v>
      </c>
    </row>
    <row r="554" spans="1:37" x14ac:dyDescent="0.25">
      <c r="B554" s="10"/>
      <c r="C554" s="7"/>
      <c r="D554" s="25"/>
      <c r="E554" s="25"/>
      <c r="F554" s="28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</row>
    <row r="555" spans="1:37" x14ac:dyDescent="0.25">
      <c r="A555" s="5" t="s">
        <v>751</v>
      </c>
      <c r="B555" s="10" t="s">
        <v>241</v>
      </c>
      <c r="C555" s="6" t="s">
        <v>752</v>
      </c>
      <c r="D555" s="25">
        <v>32866252</v>
      </c>
      <c r="E555" s="25">
        <v>0</v>
      </c>
      <c r="F555" s="25">
        <f>D555-E555</f>
        <v>32866252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</row>
    <row r="556" spans="1:37" x14ac:dyDescent="0.25">
      <c r="A556" s="5" t="s">
        <v>751</v>
      </c>
      <c r="B556" s="10"/>
      <c r="C556" s="7" t="s">
        <v>753</v>
      </c>
      <c r="D556" s="26">
        <f t="shared" ref="D556:E556" si="165">SUM(D555)</f>
        <v>32866252</v>
      </c>
      <c r="E556" s="26">
        <f t="shared" si="165"/>
        <v>0</v>
      </c>
      <c r="F556" s="26">
        <f>SUM(F555)</f>
        <v>32866252</v>
      </c>
      <c r="G556" s="50">
        <f>VLOOKUP(A556,Dec2023Data!$A$3:$AA$180,8,FALSE)</f>
        <v>27</v>
      </c>
      <c r="H556" s="50">
        <f>VLOOKUP(A556,Dec2023Data!$A$3:$AA$180,9,FALSE)</f>
        <v>9.8190000000000008</v>
      </c>
      <c r="I556" s="50">
        <f>VLOOKUP(A556,Dec2023Data!$A$3:$AA$180,10,FALSE)</f>
        <v>17.181000000000001</v>
      </c>
      <c r="J556" s="50">
        <f>VLOOKUP($A$8,Dec2023Data!$A$3:$AA$180,9,FALSE)</f>
        <v>0</v>
      </c>
      <c r="K556" s="50">
        <f>VLOOKUP(A556,Dec2023Data!$A$3:$AA$180,11,FALSE)</f>
        <v>0</v>
      </c>
      <c r="L556" s="50">
        <f>VLOOKUP($A$8,Dec2023Data!$A$3:$AA$180,9,FALSE)</f>
        <v>0</v>
      </c>
      <c r="M556" s="50">
        <f>VLOOKUP(A556,Dec2023Data!$A$3:$AA$180,12,FALSE)</f>
        <v>0</v>
      </c>
      <c r="N556" s="50">
        <f>VLOOKUP(A556,Dec2023Data!$A$3:$AA$180,13,FALSE)</f>
        <v>0.23799999999999999</v>
      </c>
      <c r="O556" s="50">
        <f>VLOOKUP($A$8,Dec2023Data!$A$3:$AA$180,9,FALSE)</f>
        <v>0</v>
      </c>
      <c r="P556" s="50">
        <f>VLOOKUP(A556,Dec2023Data!$A$3:$AA$180,14,FALSE)</f>
        <v>0</v>
      </c>
      <c r="Q556" s="50">
        <f>VLOOKUP($A$8,Dec2023Data!$A$3:$AA$180,9,FALSE)</f>
        <v>0</v>
      </c>
      <c r="R556" s="50">
        <f>VLOOKUP(A556,Dec2023Data!$A$3:$AA$180,15,FALSE)</f>
        <v>7.6070000000000002</v>
      </c>
      <c r="S556" s="50">
        <f>VLOOKUP($A$8,Dec2023Data!$A$3:$AA$180,9,FALSE)</f>
        <v>0</v>
      </c>
      <c r="T556" s="50">
        <f>VLOOKUP(A556,Dec2023Data!$A$3:$AA$180,16,FALSE)</f>
        <v>0.13800000000000001</v>
      </c>
      <c r="U556" s="50">
        <f>VLOOKUP($A$8,Dec2023Data!$A$3:$AA$180,9,FALSE)</f>
        <v>0</v>
      </c>
      <c r="V556" s="50">
        <f>VLOOKUP(A556,Dec2023Data!$A$3:$AA$180,18,FALSE)</f>
        <v>0</v>
      </c>
      <c r="W556" s="50">
        <f>VLOOKUP($A$8,Dec2023Data!$A$3:$AA$180,9,FALSE)</f>
        <v>0</v>
      </c>
      <c r="X556" s="50">
        <f>VLOOKUP(A556,Dec2023Data!$A$3:$AA$180,19,FALSE)</f>
        <v>0</v>
      </c>
      <c r="Y556" s="50">
        <f>VLOOKUP($A$8,Dec2023Data!$A$3:$AA$180,9,FALSE)</f>
        <v>0</v>
      </c>
      <c r="Z556" s="50">
        <f>VLOOKUP(A556,Dec2023Data!$A$3:$AA$180,20,FALSE)</f>
        <v>0</v>
      </c>
      <c r="AA556" s="50">
        <f>VLOOKUP($A$8,Dec2023Data!$A$3:$AA$180,9,FALSE)</f>
        <v>0</v>
      </c>
      <c r="AB556" s="50">
        <f>VLOOKUP(A556,Dec2023Data!$A$3:$AA$180,21,FALSE)</f>
        <v>0</v>
      </c>
      <c r="AC556" s="50">
        <f>VLOOKUP($A$8,Dec2023Data!$A$3:$AA$180,9,FALSE)</f>
        <v>0</v>
      </c>
      <c r="AD556" s="50">
        <f>VLOOKUP(A556,Dec2023Data!$A$3:$AA$180,22,FALSE)</f>
        <v>0</v>
      </c>
      <c r="AE556" s="50">
        <f>VLOOKUP($A$8,Dec2023Data!$A$3:$AA$180,9,FALSE)</f>
        <v>0</v>
      </c>
      <c r="AF556" s="50">
        <f>VLOOKUP(A556,Dec2023Data!$A$3:$AA$180,23,FALSE)</f>
        <v>25.164000000000001</v>
      </c>
      <c r="AG556" s="51"/>
      <c r="AH556" s="51">
        <f>+AF556-R556-V556</f>
        <v>17.557000000000002</v>
      </c>
      <c r="AI556" s="57">
        <f>+AH556/AF556</f>
        <v>0.69770306787474179</v>
      </c>
      <c r="AK556" s="51">
        <f>+N556+P556+R556</f>
        <v>7.8450000000000006</v>
      </c>
    </row>
    <row r="557" spans="1:37" x14ac:dyDescent="0.25">
      <c r="B557" s="10"/>
      <c r="C557" s="7"/>
      <c r="D557" s="25"/>
      <c r="E557" s="25"/>
      <c r="F557" s="28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</row>
    <row r="558" spans="1:37" x14ac:dyDescent="0.25">
      <c r="A558" s="5" t="s">
        <v>754</v>
      </c>
      <c r="B558" s="10" t="s">
        <v>241</v>
      </c>
      <c r="C558" s="6" t="s">
        <v>755</v>
      </c>
      <c r="D558" s="25">
        <v>22633247</v>
      </c>
      <c r="E558" s="25">
        <v>0</v>
      </c>
      <c r="F558" s="25">
        <f>D558-E558</f>
        <v>22633247</v>
      </c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</row>
    <row r="559" spans="1:37" x14ac:dyDescent="0.25">
      <c r="A559" s="5" t="s">
        <v>754</v>
      </c>
      <c r="B559" s="10"/>
      <c r="C559" s="7" t="s">
        <v>756</v>
      </c>
      <c r="D559" s="26">
        <f t="shared" ref="D559:E559" si="166">SUM(D558)</f>
        <v>22633247</v>
      </c>
      <c r="E559" s="26">
        <f t="shared" si="166"/>
        <v>0</v>
      </c>
      <c r="F559" s="26">
        <f>SUM(F558)</f>
        <v>22633247</v>
      </c>
      <c r="G559" s="50">
        <f>VLOOKUP(A559,Dec2023Data!$A$3:$AA$180,8,FALSE)</f>
        <v>27</v>
      </c>
      <c r="H559" s="50">
        <f>VLOOKUP(A559,Dec2023Data!$A$3:$AA$180,9,FALSE)</f>
        <v>0</v>
      </c>
      <c r="I559" s="50">
        <f>VLOOKUP(A559,Dec2023Data!$A$3:$AA$180,10,FALSE)</f>
        <v>27</v>
      </c>
      <c r="J559" s="50">
        <f>VLOOKUP($A$8,Dec2023Data!$A$3:$AA$180,9,FALSE)</f>
        <v>0</v>
      </c>
      <c r="K559" s="50">
        <f>VLOOKUP(A559,Dec2023Data!$A$3:$AA$180,11,FALSE)</f>
        <v>0</v>
      </c>
      <c r="L559" s="50">
        <f>VLOOKUP($A$8,Dec2023Data!$A$3:$AA$180,9,FALSE)</f>
        <v>0</v>
      </c>
      <c r="M559" s="50">
        <f>VLOOKUP(A559,Dec2023Data!$A$3:$AA$180,12,FALSE)</f>
        <v>0</v>
      </c>
      <c r="N559" s="50">
        <f>VLOOKUP(A559,Dec2023Data!$A$3:$AA$180,13,FALSE)</f>
        <v>0</v>
      </c>
      <c r="O559" s="50">
        <f>VLOOKUP($A$8,Dec2023Data!$A$3:$AA$180,9,FALSE)</f>
        <v>0</v>
      </c>
      <c r="P559" s="50">
        <f>VLOOKUP(A559,Dec2023Data!$A$3:$AA$180,14,FALSE)</f>
        <v>0</v>
      </c>
      <c r="Q559" s="50">
        <f>VLOOKUP($A$8,Dec2023Data!$A$3:$AA$180,9,FALSE)</f>
        <v>0</v>
      </c>
      <c r="R559" s="50">
        <f>VLOOKUP(A559,Dec2023Data!$A$3:$AA$180,15,FALSE)</f>
        <v>0</v>
      </c>
      <c r="S559" s="50">
        <f>VLOOKUP($A$8,Dec2023Data!$A$3:$AA$180,9,FALSE)</f>
        <v>0</v>
      </c>
      <c r="T559" s="50">
        <f>VLOOKUP(A559,Dec2023Data!$A$3:$AA$180,16,FALSE)</f>
        <v>0</v>
      </c>
      <c r="U559" s="50">
        <f>VLOOKUP($A$8,Dec2023Data!$A$3:$AA$180,9,FALSE)</f>
        <v>0</v>
      </c>
      <c r="V559" s="50">
        <f>VLOOKUP(A559,Dec2023Data!$A$3:$AA$180,18,FALSE)</f>
        <v>7.069</v>
      </c>
      <c r="W559" s="50">
        <f>VLOOKUP($A$8,Dec2023Data!$A$3:$AA$180,9,FALSE)</f>
        <v>0</v>
      </c>
      <c r="X559" s="50">
        <f>VLOOKUP(A559,Dec2023Data!$A$3:$AA$180,19,FALSE)</f>
        <v>0</v>
      </c>
      <c r="Y559" s="50">
        <f>VLOOKUP($A$8,Dec2023Data!$A$3:$AA$180,9,FALSE)</f>
        <v>0</v>
      </c>
      <c r="Z559" s="50">
        <f>VLOOKUP(A559,Dec2023Data!$A$3:$AA$180,20,FALSE)</f>
        <v>0</v>
      </c>
      <c r="AA559" s="50">
        <f>VLOOKUP($A$8,Dec2023Data!$A$3:$AA$180,9,FALSE)</f>
        <v>0</v>
      </c>
      <c r="AB559" s="50">
        <f>VLOOKUP(A559,Dec2023Data!$A$3:$AA$180,21,FALSE)</f>
        <v>0</v>
      </c>
      <c r="AC559" s="50">
        <f>VLOOKUP($A$8,Dec2023Data!$A$3:$AA$180,9,FALSE)</f>
        <v>0</v>
      </c>
      <c r="AD559" s="50">
        <f>VLOOKUP(A559,Dec2023Data!$A$3:$AA$180,22,FALSE)</f>
        <v>0</v>
      </c>
      <c r="AE559" s="50">
        <f>VLOOKUP($A$8,Dec2023Data!$A$3:$AA$180,9,FALSE)</f>
        <v>0</v>
      </c>
      <c r="AF559" s="50">
        <f>VLOOKUP(A559,Dec2023Data!$A$3:$AA$180,23,FALSE)</f>
        <v>34.069000000000003</v>
      </c>
      <c r="AG559" s="51"/>
      <c r="AH559" s="51">
        <f>+AF559-R559-V559</f>
        <v>27.000000000000004</v>
      </c>
      <c r="AI559" s="57">
        <f>+AH559/AF559</f>
        <v>0.79250931932255131</v>
      </c>
      <c r="AK559" s="51">
        <f>+N559+P559+R559</f>
        <v>0</v>
      </c>
    </row>
    <row r="560" spans="1:37" x14ac:dyDescent="0.25">
      <c r="B560" s="10"/>
      <c r="C560" s="7"/>
      <c r="D560" s="25"/>
      <c r="E560" s="25"/>
      <c r="F560" s="28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</row>
    <row r="561" spans="1:37" x14ac:dyDescent="0.25">
      <c r="A561" s="5" t="s">
        <v>757</v>
      </c>
      <c r="B561" s="10" t="s">
        <v>241</v>
      </c>
      <c r="C561" s="6" t="s">
        <v>758</v>
      </c>
      <c r="D561" s="25">
        <v>29505049</v>
      </c>
      <c r="E561" s="25">
        <v>0</v>
      </c>
      <c r="F561" s="25">
        <f>D561-E561</f>
        <v>29505049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</row>
    <row r="562" spans="1:37" x14ac:dyDescent="0.25">
      <c r="A562" s="5" t="s">
        <v>757</v>
      </c>
      <c r="B562" s="10"/>
      <c r="C562" s="7" t="s">
        <v>759</v>
      </c>
      <c r="D562" s="26">
        <f>SUM(D561)</f>
        <v>29505049</v>
      </c>
      <c r="E562" s="26">
        <f t="shared" ref="E562" si="167">SUM(E561)</f>
        <v>0</v>
      </c>
      <c r="F562" s="26">
        <f>SUM(F561)</f>
        <v>29505049</v>
      </c>
      <c r="G562" s="50">
        <f>VLOOKUP(A562,Dec2023Data!$A$3:$AA$180,8,FALSE)</f>
        <v>27</v>
      </c>
      <c r="H562" s="50">
        <f>VLOOKUP(A562,Dec2023Data!$A$3:$AA$180,9,FALSE)</f>
        <v>0</v>
      </c>
      <c r="I562" s="50">
        <f>VLOOKUP(A562,Dec2023Data!$A$3:$AA$180,10,FALSE)</f>
        <v>27</v>
      </c>
      <c r="J562" s="50">
        <f>VLOOKUP($A$8,Dec2023Data!$A$3:$AA$180,9,FALSE)</f>
        <v>0</v>
      </c>
      <c r="K562" s="50">
        <f>VLOOKUP(A562,Dec2023Data!$A$3:$AA$180,11,FALSE)</f>
        <v>0</v>
      </c>
      <c r="L562" s="50">
        <f>VLOOKUP($A$8,Dec2023Data!$A$3:$AA$180,9,FALSE)</f>
        <v>0</v>
      </c>
      <c r="M562" s="50">
        <f>VLOOKUP(A562,Dec2023Data!$A$3:$AA$180,12,FALSE)</f>
        <v>0</v>
      </c>
      <c r="N562" s="50">
        <f>VLOOKUP(A562,Dec2023Data!$A$3:$AA$180,13,FALSE)</f>
        <v>0</v>
      </c>
      <c r="O562" s="50">
        <f>VLOOKUP($A$8,Dec2023Data!$A$3:$AA$180,9,FALSE)</f>
        <v>0</v>
      </c>
      <c r="P562" s="50">
        <f>VLOOKUP(A562,Dec2023Data!$A$3:$AA$180,14,FALSE)</f>
        <v>0</v>
      </c>
      <c r="Q562" s="50">
        <f>VLOOKUP($A$8,Dec2023Data!$A$3:$AA$180,9,FALSE)</f>
        <v>0</v>
      </c>
      <c r="R562" s="50">
        <f>VLOOKUP(A562,Dec2023Data!$A$3:$AA$180,15,FALSE)</f>
        <v>0</v>
      </c>
      <c r="S562" s="50">
        <f>VLOOKUP($A$8,Dec2023Data!$A$3:$AA$180,9,FALSE)</f>
        <v>0</v>
      </c>
      <c r="T562" s="50">
        <f>VLOOKUP(A562,Dec2023Data!$A$3:$AA$180,16,FALSE)</f>
        <v>0</v>
      </c>
      <c r="U562" s="50">
        <f>VLOOKUP($A$8,Dec2023Data!$A$3:$AA$180,9,FALSE)</f>
        <v>0</v>
      </c>
      <c r="V562" s="50">
        <f>VLOOKUP(A562,Dec2023Data!$A$3:$AA$180,18,FALSE)</f>
        <v>0</v>
      </c>
      <c r="W562" s="50">
        <f>VLOOKUP($A$8,Dec2023Data!$A$3:$AA$180,9,FALSE)</f>
        <v>0</v>
      </c>
      <c r="X562" s="50">
        <f>VLOOKUP(A562,Dec2023Data!$A$3:$AA$180,19,FALSE)</f>
        <v>0</v>
      </c>
      <c r="Y562" s="50">
        <f>VLOOKUP($A$8,Dec2023Data!$A$3:$AA$180,9,FALSE)</f>
        <v>0</v>
      </c>
      <c r="Z562" s="50">
        <f>VLOOKUP(A562,Dec2023Data!$A$3:$AA$180,20,FALSE)</f>
        <v>0</v>
      </c>
      <c r="AA562" s="50">
        <f>VLOOKUP($A$8,Dec2023Data!$A$3:$AA$180,9,FALSE)</f>
        <v>0</v>
      </c>
      <c r="AB562" s="50">
        <f>VLOOKUP(A562,Dec2023Data!$A$3:$AA$180,21,FALSE)</f>
        <v>0</v>
      </c>
      <c r="AC562" s="50">
        <f>VLOOKUP($A$8,Dec2023Data!$A$3:$AA$180,9,FALSE)</f>
        <v>0</v>
      </c>
      <c r="AD562" s="50">
        <f>VLOOKUP(A562,Dec2023Data!$A$3:$AA$180,22,FALSE)</f>
        <v>0</v>
      </c>
      <c r="AE562" s="50">
        <f>VLOOKUP($A$8,Dec2023Data!$A$3:$AA$180,9,FALSE)</f>
        <v>0</v>
      </c>
      <c r="AF562" s="50">
        <f>VLOOKUP(A562,Dec2023Data!$A$3:$AA$180,23,FALSE)</f>
        <v>27</v>
      </c>
      <c r="AG562" s="51"/>
      <c r="AH562" s="51">
        <f>+AF562-R562-V562</f>
        <v>27</v>
      </c>
      <c r="AI562" s="57">
        <f>+AH562/AF562</f>
        <v>1</v>
      </c>
      <c r="AK562" s="51">
        <f>+N562+P562+R562</f>
        <v>0</v>
      </c>
    </row>
    <row r="563" spans="1:37" x14ac:dyDescent="0.25">
      <c r="B563" s="10"/>
      <c r="C563" s="7"/>
      <c r="D563" s="25"/>
      <c r="E563" s="25"/>
      <c r="F563" s="28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</row>
    <row r="564" spans="1:37" x14ac:dyDescent="0.25">
      <c r="A564" s="5" t="s">
        <v>760</v>
      </c>
      <c r="B564" s="10" t="s">
        <v>241</v>
      </c>
      <c r="C564" s="6" t="s">
        <v>761</v>
      </c>
      <c r="D564" s="25">
        <v>38019354</v>
      </c>
      <c r="E564" s="25">
        <v>0</v>
      </c>
      <c r="F564" s="25">
        <f>D564-E564</f>
        <v>38019354</v>
      </c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</row>
    <row r="565" spans="1:37" x14ac:dyDescent="0.25">
      <c r="A565" s="5" t="s">
        <v>760</v>
      </c>
      <c r="B565" s="10"/>
      <c r="C565" s="7" t="s">
        <v>762</v>
      </c>
      <c r="D565" s="26">
        <f t="shared" ref="D565:E565" si="168">SUM(D564)</f>
        <v>38019354</v>
      </c>
      <c r="E565" s="26">
        <f t="shared" si="168"/>
        <v>0</v>
      </c>
      <c r="F565" s="26">
        <f>SUM(F564)</f>
        <v>38019354</v>
      </c>
      <c r="G565" s="50">
        <f>VLOOKUP(A565,Dec2023Data!$A$3:$AA$180,8,FALSE)</f>
        <v>27</v>
      </c>
      <c r="H565" s="50">
        <f>VLOOKUP(A565,Dec2023Data!$A$3:$AA$180,9,FALSE)</f>
        <v>4.2279999999999998</v>
      </c>
      <c r="I565" s="50">
        <f>VLOOKUP(A565,Dec2023Data!$A$3:$AA$180,10,FALSE)</f>
        <v>22.771999999999998</v>
      </c>
      <c r="J565" s="50">
        <f>VLOOKUP($A$8,Dec2023Data!$A$3:$AA$180,9,FALSE)</f>
        <v>0</v>
      </c>
      <c r="K565" s="50">
        <f>VLOOKUP(A565,Dec2023Data!$A$3:$AA$180,11,FALSE)</f>
        <v>0</v>
      </c>
      <c r="L565" s="50">
        <f>VLOOKUP($A$8,Dec2023Data!$A$3:$AA$180,9,FALSE)</f>
        <v>0</v>
      </c>
      <c r="M565" s="50">
        <f>VLOOKUP(A565,Dec2023Data!$A$3:$AA$180,12,FALSE)</f>
        <v>0</v>
      </c>
      <c r="N565" s="50">
        <f>VLOOKUP(A565,Dec2023Data!$A$3:$AA$180,13,FALSE)</f>
        <v>2.024</v>
      </c>
      <c r="O565" s="50">
        <f>VLOOKUP($A$8,Dec2023Data!$A$3:$AA$180,9,FALSE)</f>
        <v>0</v>
      </c>
      <c r="P565" s="50">
        <f>VLOOKUP(A565,Dec2023Data!$A$3:$AA$180,14,FALSE)</f>
        <v>0</v>
      </c>
      <c r="Q565" s="50">
        <f>VLOOKUP($A$8,Dec2023Data!$A$3:$AA$180,9,FALSE)</f>
        <v>0</v>
      </c>
      <c r="R565" s="50">
        <f>VLOOKUP(A565,Dec2023Data!$A$3:$AA$180,15,FALSE)</f>
        <v>4.077</v>
      </c>
      <c r="S565" s="50">
        <f>VLOOKUP($A$8,Dec2023Data!$A$3:$AA$180,9,FALSE)</f>
        <v>0</v>
      </c>
      <c r="T565" s="50">
        <f>VLOOKUP(A565,Dec2023Data!$A$3:$AA$180,16,FALSE)</f>
        <v>0.127</v>
      </c>
      <c r="U565" s="50">
        <f>VLOOKUP($A$8,Dec2023Data!$A$3:$AA$180,9,FALSE)</f>
        <v>0</v>
      </c>
      <c r="V565" s="50">
        <f>VLOOKUP(A565,Dec2023Data!$A$3:$AA$180,18,FALSE)</f>
        <v>0</v>
      </c>
      <c r="W565" s="50">
        <f>VLOOKUP($A$8,Dec2023Data!$A$3:$AA$180,9,FALSE)</f>
        <v>0</v>
      </c>
      <c r="X565" s="50">
        <f>VLOOKUP(A565,Dec2023Data!$A$3:$AA$180,19,FALSE)</f>
        <v>0</v>
      </c>
      <c r="Y565" s="50">
        <f>VLOOKUP($A$8,Dec2023Data!$A$3:$AA$180,9,FALSE)</f>
        <v>0</v>
      </c>
      <c r="Z565" s="50">
        <f>VLOOKUP(A565,Dec2023Data!$A$3:$AA$180,20,FALSE)</f>
        <v>0</v>
      </c>
      <c r="AA565" s="50">
        <f>VLOOKUP($A$8,Dec2023Data!$A$3:$AA$180,9,FALSE)</f>
        <v>0</v>
      </c>
      <c r="AB565" s="50">
        <f>VLOOKUP(A565,Dec2023Data!$A$3:$AA$180,21,FALSE)</f>
        <v>0</v>
      </c>
      <c r="AC565" s="50">
        <f>VLOOKUP($A$8,Dec2023Data!$A$3:$AA$180,9,FALSE)</f>
        <v>0</v>
      </c>
      <c r="AD565" s="50">
        <f>VLOOKUP(A565,Dec2023Data!$A$3:$AA$180,22,FALSE)</f>
        <v>0</v>
      </c>
      <c r="AE565" s="50">
        <f>VLOOKUP($A$8,Dec2023Data!$A$3:$AA$180,9,FALSE)</f>
        <v>0</v>
      </c>
      <c r="AF565" s="50">
        <f>VLOOKUP(A565,Dec2023Data!$A$3:$AA$180,23,FALSE)</f>
        <v>29</v>
      </c>
      <c r="AG565" s="51"/>
      <c r="AH565" s="51">
        <f>+AF565-R565-V565</f>
        <v>24.923000000000002</v>
      </c>
      <c r="AI565" s="57">
        <f>+AH565/AF565</f>
        <v>0.85941379310344834</v>
      </c>
      <c r="AK565" s="51">
        <f>+N565+P565+R565</f>
        <v>6.101</v>
      </c>
    </row>
    <row r="566" spans="1:37" x14ac:dyDescent="0.25">
      <c r="B566" s="10"/>
      <c r="C566" s="7"/>
      <c r="D566" s="25"/>
      <c r="E566" s="25"/>
      <c r="F566" s="28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</row>
    <row r="567" spans="1:37" x14ac:dyDescent="0.25">
      <c r="A567" s="17" t="s">
        <v>763</v>
      </c>
      <c r="B567" s="10" t="s">
        <v>247</v>
      </c>
      <c r="C567" s="6" t="s">
        <v>764</v>
      </c>
      <c r="D567" s="25">
        <v>1693308240</v>
      </c>
      <c r="E567" s="25">
        <v>312630</v>
      </c>
      <c r="F567" s="25">
        <f>D567-E567</f>
        <v>1692995610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</row>
    <row r="568" spans="1:37" x14ac:dyDescent="0.25">
      <c r="A568" s="17" t="s">
        <v>763</v>
      </c>
      <c r="B568" s="10"/>
      <c r="C568" s="7" t="s">
        <v>765</v>
      </c>
      <c r="D568" s="26">
        <f t="shared" ref="D568:E568" si="169">SUM(D567)</f>
        <v>1693308240</v>
      </c>
      <c r="E568" s="26">
        <f t="shared" si="169"/>
        <v>312630</v>
      </c>
      <c r="F568" s="26">
        <f>SUM(F567)</f>
        <v>1692995610</v>
      </c>
      <c r="G568" s="50">
        <f>VLOOKUP(A568,Dec2023Data!$A$3:$AA$180,8,FALSE)</f>
        <v>9.6389999999999993</v>
      </c>
      <c r="H568" s="50">
        <f>VLOOKUP(A568,Dec2023Data!$A$3:$AA$180,9,FALSE)</f>
        <v>0.439</v>
      </c>
      <c r="I568" s="50">
        <f>VLOOKUP(A568,Dec2023Data!$A$3:$AA$180,10,FALSE)</f>
        <v>9.1999999999999993</v>
      </c>
      <c r="J568" s="50">
        <f>VLOOKUP($A$8,Dec2023Data!$A$3:$AA$180,9,FALSE)</f>
        <v>0</v>
      </c>
      <c r="K568" s="50">
        <f>VLOOKUP(A568,Dec2023Data!$A$3:$AA$180,11,FALSE)</f>
        <v>0</v>
      </c>
      <c r="L568" s="50">
        <f>VLOOKUP($A$8,Dec2023Data!$A$3:$AA$180,9,FALSE)</f>
        <v>0</v>
      </c>
      <c r="M568" s="50">
        <f>VLOOKUP(A568,Dec2023Data!$A$3:$AA$180,12,FALSE)</f>
        <v>0</v>
      </c>
      <c r="N568" s="50">
        <f>VLOOKUP(A568,Dec2023Data!$A$3:$AA$180,13,FALSE)</f>
        <v>0</v>
      </c>
      <c r="O568" s="50">
        <f>VLOOKUP($A$8,Dec2023Data!$A$3:$AA$180,9,FALSE)</f>
        <v>0</v>
      </c>
      <c r="P568" s="50">
        <f>VLOOKUP(A568,Dec2023Data!$A$3:$AA$180,14,FALSE)</f>
        <v>0</v>
      </c>
      <c r="Q568" s="50">
        <f>VLOOKUP($A$8,Dec2023Data!$A$3:$AA$180,9,FALSE)</f>
        <v>0</v>
      </c>
      <c r="R568" s="50">
        <f>VLOOKUP(A568,Dec2023Data!$A$3:$AA$180,15,FALSE)</f>
        <v>2.3050000000000002</v>
      </c>
      <c r="S568" s="50">
        <f>VLOOKUP($A$8,Dec2023Data!$A$3:$AA$180,9,FALSE)</f>
        <v>0</v>
      </c>
      <c r="T568" s="50">
        <f>VLOOKUP(A568,Dec2023Data!$A$3:$AA$180,16,FALSE)</f>
        <v>0.35</v>
      </c>
      <c r="U568" s="50">
        <f>VLOOKUP($A$8,Dec2023Data!$A$3:$AA$180,9,FALSE)</f>
        <v>0</v>
      </c>
      <c r="V568" s="50">
        <f>VLOOKUP(A568,Dec2023Data!$A$3:$AA$180,18,FALSE)</f>
        <v>1.4470000000000001</v>
      </c>
      <c r="W568" s="50">
        <f>VLOOKUP($A$8,Dec2023Data!$A$3:$AA$180,9,FALSE)</f>
        <v>0</v>
      </c>
      <c r="X568" s="50">
        <f>VLOOKUP(A568,Dec2023Data!$A$3:$AA$180,19,FALSE)</f>
        <v>0</v>
      </c>
      <c r="Y568" s="50">
        <f>VLOOKUP($A$8,Dec2023Data!$A$3:$AA$180,9,FALSE)</f>
        <v>0</v>
      </c>
      <c r="Z568" s="50">
        <f>VLOOKUP(A568,Dec2023Data!$A$3:$AA$180,20,FALSE)</f>
        <v>0</v>
      </c>
      <c r="AA568" s="50">
        <f>VLOOKUP($A$8,Dec2023Data!$A$3:$AA$180,9,FALSE)</f>
        <v>0</v>
      </c>
      <c r="AB568" s="50">
        <f>VLOOKUP(A568,Dec2023Data!$A$3:$AA$180,21,FALSE)</f>
        <v>0</v>
      </c>
      <c r="AC568" s="50">
        <f>VLOOKUP($A$8,Dec2023Data!$A$3:$AA$180,9,FALSE)</f>
        <v>0</v>
      </c>
      <c r="AD568" s="50">
        <f>VLOOKUP(A568,Dec2023Data!$A$3:$AA$180,22,FALSE)</f>
        <v>0</v>
      </c>
      <c r="AE568" s="50">
        <f>VLOOKUP($A$8,Dec2023Data!$A$3:$AA$180,9,FALSE)</f>
        <v>0</v>
      </c>
      <c r="AF568" s="50">
        <f>VLOOKUP(A568,Dec2023Data!$A$3:$AA$180,23,FALSE)</f>
        <v>13.302</v>
      </c>
      <c r="AG568" s="51"/>
      <c r="AH568" s="51">
        <f>+AF568-R568-V568</f>
        <v>9.5500000000000007</v>
      </c>
      <c r="AI568" s="57">
        <f>+AH568/AF568</f>
        <v>0.71793715230792365</v>
      </c>
      <c r="AK568" s="51">
        <f>+N568+P568+R568</f>
        <v>2.3050000000000002</v>
      </c>
    </row>
    <row r="569" spans="1:37" x14ac:dyDescent="0.25">
      <c r="B569" s="10"/>
      <c r="C569" s="7"/>
      <c r="D569" s="25"/>
      <c r="E569" s="25"/>
      <c r="F569" s="28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</row>
    <row r="570" spans="1:37" x14ac:dyDescent="0.25">
      <c r="A570" s="5" t="s">
        <v>766</v>
      </c>
      <c r="B570" s="10" t="s">
        <v>247</v>
      </c>
      <c r="C570" s="6" t="s">
        <v>767</v>
      </c>
      <c r="D570" s="25">
        <v>1177966320</v>
      </c>
      <c r="E570" s="25">
        <v>0</v>
      </c>
      <c r="F570" s="25">
        <f>D570-E570</f>
        <v>1177966320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</row>
    <row r="571" spans="1:37" x14ac:dyDescent="0.25">
      <c r="A571" s="5" t="s">
        <v>766</v>
      </c>
      <c r="B571" s="10"/>
      <c r="C571" s="7" t="s">
        <v>768</v>
      </c>
      <c r="D571" s="26">
        <f t="shared" ref="D571:E571" si="170">SUM(D570)</f>
        <v>1177966320</v>
      </c>
      <c r="E571" s="26">
        <f t="shared" si="170"/>
        <v>0</v>
      </c>
      <c r="F571" s="26">
        <f>SUM(F570)</f>
        <v>1177966320</v>
      </c>
      <c r="G571" s="50">
        <f>VLOOKUP(A571,Dec2023Data!$A$3:$AA$180,8,FALSE)</f>
        <v>22.207999999999998</v>
      </c>
      <c r="H571" s="50">
        <f>VLOOKUP(A571,Dec2023Data!$A$3:$AA$180,9,FALSE)</f>
        <v>0</v>
      </c>
      <c r="I571" s="50">
        <f>VLOOKUP(A571,Dec2023Data!$A$3:$AA$180,10,FALSE)</f>
        <v>17.013000000000002</v>
      </c>
      <c r="J571" s="50">
        <f>VLOOKUP($A$8,Dec2023Data!$A$3:$AA$180,9,FALSE)</f>
        <v>0</v>
      </c>
      <c r="K571" s="50">
        <f>VLOOKUP(A571,Dec2023Data!$A$3:$AA$180,11,FALSE)</f>
        <v>0.68</v>
      </c>
      <c r="L571" s="50">
        <f>VLOOKUP($A$8,Dec2023Data!$A$3:$AA$180,9,FALSE)</f>
        <v>0</v>
      </c>
      <c r="M571" s="50">
        <f>VLOOKUP(A571,Dec2023Data!$A$3:$AA$180,12,FALSE)</f>
        <v>4.5149999999999997</v>
      </c>
      <c r="N571" s="50">
        <f>VLOOKUP(A571,Dec2023Data!$A$3:$AA$180,13,FALSE)</f>
        <v>0</v>
      </c>
      <c r="O571" s="50">
        <f>VLOOKUP($A$8,Dec2023Data!$A$3:$AA$180,9,FALSE)</f>
        <v>0</v>
      </c>
      <c r="P571" s="50">
        <f>VLOOKUP(A571,Dec2023Data!$A$3:$AA$180,14,FALSE)</f>
        <v>0</v>
      </c>
      <c r="Q571" s="50">
        <f>VLOOKUP($A$8,Dec2023Data!$A$3:$AA$180,9,FALSE)</f>
        <v>0</v>
      </c>
      <c r="R571" s="50">
        <f>VLOOKUP(A571,Dec2023Data!$A$3:$AA$180,15,FALSE)</f>
        <v>2.2919999999999998</v>
      </c>
      <c r="S571" s="50">
        <f>VLOOKUP($A$8,Dec2023Data!$A$3:$AA$180,9,FALSE)</f>
        <v>0</v>
      </c>
      <c r="T571" s="50">
        <f>VLOOKUP(A571,Dec2023Data!$A$3:$AA$180,16,FALSE)</f>
        <v>3.0000000000000001E-3</v>
      </c>
      <c r="U571" s="50">
        <f>VLOOKUP($A$8,Dec2023Data!$A$3:$AA$180,9,FALSE)</f>
        <v>0</v>
      </c>
      <c r="V571" s="50">
        <f>VLOOKUP(A571,Dec2023Data!$A$3:$AA$180,18,FALSE)</f>
        <v>8.5969999999999995</v>
      </c>
      <c r="W571" s="50">
        <f>VLOOKUP($A$8,Dec2023Data!$A$3:$AA$180,9,FALSE)</f>
        <v>0</v>
      </c>
      <c r="X571" s="50">
        <f>VLOOKUP(A571,Dec2023Data!$A$3:$AA$180,19,FALSE)</f>
        <v>0</v>
      </c>
      <c r="Y571" s="50">
        <f>VLOOKUP($A$8,Dec2023Data!$A$3:$AA$180,9,FALSE)</f>
        <v>0</v>
      </c>
      <c r="Z571" s="50">
        <f>VLOOKUP(A571,Dec2023Data!$A$3:$AA$180,20,FALSE)</f>
        <v>0</v>
      </c>
      <c r="AA571" s="50">
        <f>VLOOKUP($A$8,Dec2023Data!$A$3:$AA$180,9,FALSE)</f>
        <v>0</v>
      </c>
      <c r="AB571" s="50">
        <f>VLOOKUP(A571,Dec2023Data!$A$3:$AA$180,21,FALSE)</f>
        <v>0</v>
      </c>
      <c r="AC571" s="50">
        <f>VLOOKUP($A$8,Dec2023Data!$A$3:$AA$180,9,FALSE)</f>
        <v>0</v>
      </c>
      <c r="AD571" s="50">
        <f>VLOOKUP(A571,Dec2023Data!$A$3:$AA$180,22,FALSE)</f>
        <v>0</v>
      </c>
      <c r="AE571" s="50">
        <f>VLOOKUP($A$8,Dec2023Data!$A$3:$AA$180,9,FALSE)</f>
        <v>0</v>
      </c>
      <c r="AF571" s="50">
        <f>VLOOKUP(A571,Dec2023Data!$A$3:$AA$180,23,FALSE)</f>
        <v>33.1</v>
      </c>
      <c r="AG571" s="51"/>
      <c r="AH571" s="51">
        <f>+AF571-R571-V571</f>
        <v>22.210999999999999</v>
      </c>
      <c r="AI571" s="57">
        <f>+AH571/AF571</f>
        <v>0.67102719033232616</v>
      </c>
      <c r="AK571" s="51">
        <f>+N571+P571+R571</f>
        <v>2.2919999999999998</v>
      </c>
    </row>
    <row r="572" spans="1:37" x14ac:dyDescent="0.25">
      <c r="B572" s="10"/>
      <c r="C572" s="7"/>
      <c r="D572" s="25"/>
      <c r="E572" s="25"/>
      <c r="F572" s="28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</row>
    <row r="573" spans="1:37" x14ac:dyDescent="0.25">
      <c r="A573" s="17" t="s">
        <v>769</v>
      </c>
      <c r="B573" s="10" t="s">
        <v>247</v>
      </c>
      <c r="C573" s="6" t="s">
        <v>770</v>
      </c>
      <c r="D573" s="25">
        <v>2440920610</v>
      </c>
      <c r="E573" s="25">
        <v>0</v>
      </c>
      <c r="F573" s="25">
        <f>D573-E573</f>
        <v>2440920610</v>
      </c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</row>
    <row r="574" spans="1:37" x14ac:dyDescent="0.25">
      <c r="A574" s="17" t="s">
        <v>769</v>
      </c>
      <c r="B574" s="10" t="s">
        <v>24</v>
      </c>
      <c r="C574" s="6" t="s">
        <v>770</v>
      </c>
      <c r="D574" s="25">
        <v>6898210</v>
      </c>
      <c r="E574" s="25">
        <v>0</v>
      </c>
      <c r="F574" s="25">
        <f>D574-E574</f>
        <v>6898210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</row>
    <row r="575" spans="1:37" x14ac:dyDescent="0.25">
      <c r="A575" s="17" t="s">
        <v>769</v>
      </c>
      <c r="B575" s="10"/>
      <c r="C575" s="7" t="s">
        <v>771</v>
      </c>
      <c r="D575" s="26">
        <f t="shared" ref="D575:E575" si="171">SUM(D573:D574)</f>
        <v>2447818820</v>
      </c>
      <c r="E575" s="26">
        <f t="shared" si="171"/>
        <v>0</v>
      </c>
      <c r="F575" s="26">
        <f>SUM(F573:F574)</f>
        <v>2447818820</v>
      </c>
      <c r="G575" s="50">
        <f>VLOOKUP(A575,Dec2023Data!$A$3:$AA$180,8,FALSE)</f>
        <v>10.845000000000001</v>
      </c>
      <c r="H575" s="50">
        <f>VLOOKUP(A575,Dec2023Data!$A$3:$AA$180,9,FALSE)</f>
        <v>0</v>
      </c>
      <c r="I575" s="50">
        <f>VLOOKUP(A575,Dec2023Data!$A$3:$AA$180,10,FALSE)</f>
        <v>10.798</v>
      </c>
      <c r="J575" s="50">
        <f>VLOOKUP($A$8,Dec2023Data!$A$3:$AA$180,9,FALSE)</f>
        <v>0</v>
      </c>
      <c r="K575" s="50">
        <f>VLOOKUP(A575,Dec2023Data!$A$3:$AA$180,11,FALSE)</f>
        <v>4.7E-2</v>
      </c>
      <c r="L575" s="50">
        <f>VLOOKUP($A$8,Dec2023Data!$A$3:$AA$180,9,FALSE)</f>
        <v>0</v>
      </c>
      <c r="M575" s="50">
        <f>VLOOKUP(A575,Dec2023Data!$A$3:$AA$180,12,FALSE)</f>
        <v>0</v>
      </c>
      <c r="N575" s="50">
        <f>VLOOKUP(A575,Dec2023Data!$A$3:$AA$180,13,FALSE)</f>
        <v>1.9E-2</v>
      </c>
      <c r="O575" s="50">
        <f>VLOOKUP($A$8,Dec2023Data!$A$3:$AA$180,9,FALSE)</f>
        <v>0</v>
      </c>
      <c r="P575" s="50">
        <f>VLOOKUP(A575,Dec2023Data!$A$3:$AA$180,14,FALSE)</f>
        <v>0</v>
      </c>
      <c r="Q575" s="50">
        <f>VLOOKUP($A$8,Dec2023Data!$A$3:$AA$180,9,FALSE)</f>
        <v>0</v>
      </c>
      <c r="R575" s="50">
        <f>VLOOKUP(A575,Dec2023Data!$A$3:$AA$180,15,FALSE)</f>
        <v>1.8380000000000001</v>
      </c>
      <c r="S575" s="50">
        <f>VLOOKUP($A$8,Dec2023Data!$A$3:$AA$180,9,FALSE)</f>
        <v>0</v>
      </c>
      <c r="T575" s="50">
        <f>VLOOKUP(A575,Dec2023Data!$A$3:$AA$180,16,FALSE)</f>
        <v>0.245</v>
      </c>
      <c r="U575" s="50">
        <f>VLOOKUP($A$8,Dec2023Data!$A$3:$AA$180,9,FALSE)</f>
        <v>0</v>
      </c>
      <c r="V575" s="50">
        <f>VLOOKUP(A575,Dec2023Data!$A$3:$AA$180,18,FALSE)</f>
        <v>3.8460000000000001</v>
      </c>
      <c r="W575" s="50">
        <f>VLOOKUP($A$8,Dec2023Data!$A$3:$AA$180,9,FALSE)</f>
        <v>0</v>
      </c>
      <c r="X575" s="50">
        <f>VLOOKUP(A575,Dec2023Data!$A$3:$AA$180,19,FALSE)</f>
        <v>0</v>
      </c>
      <c r="Y575" s="50">
        <f>VLOOKUP($A$8,Dec2023Data!$A$3:$AA$180,9,FALSE)</f>
        <v>0</v>
      </c>
      <c r="Z575" s="50">
        <f>VLOOKUP(A575,Dec2023Data!$A$3:$AA$180,20,FALSE)</f>
        <v>0</v>
      </c>
      <c r="AA575" s="50">
        <f>VLOOKUP($A$8,Dec2023Data!$A$3:$AA$180,9,FALSE)</f>
        <v>0</v>
      </c>
      <c r="AB575" s="50">
        <f>VLOOKUP(A575,Dec2023Data!$A$3:$AA$180,21,FALSE)</f>
        <v>0</v>
      </c>
      <c r="AC575" s="50">
        <f>VLOOKUP($A$8,Dec2023Data!$A$3:$AA$180,9,FALSE)</f>
        <v>0</v>
      </c>
      <c r="AD575" s="50">
        <f>VLOOKUP(A575,Dec2023Data!$A$3:$AA$180,22,FALSE)</f>
        <v>0</v>
      </c>
      <c r="AE575" s="50">
        <f>VLOOKUP($A$8,Dec2023Data!$A$3:$AA$180,9,FALSE)</f>
        <v>0</v>
      </c>
      <c r="AF575" s="50">
        <f>VLOOKUP(A575,Dec2023Data!$A$3:$AA$180,23,FALSE)</f>
        <v>16.792999999999999</v>
      </c>
      <c r="AG575" s="51"/>
      <c r="AH575" s="51">
        <f>+AF575-R575-V575</f>
        <v>11.108999999999998</v>
      </c>
      <c r="AI575" s="57">
        <f>+AH575/AF575</f>
        <v>0.66152563568153389</v>
      </c>
      <c r="AK575" s="51">
        <f>+N575+P575+R575</f>
        <v>1.857</v>
      </c>
    </row>
    <row r="576" spans="1:37" x14ac:dyDescent="0.25">
      <c r="B576" s="10"/>
      <c r="C576" s="7"/>
      <c r="D576" s="25"/>
      <c r="E576" s="25"/>
      <c r="F576" s="28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</row>
    <row r="577" spans="1:37" x14ac:dyDescent="0.25">
      <c r="A577" s="5" t="s">
        <v>772</v>
      </c>
      <c r="B577" s="10" t="s">
        <v>247</v>
      </c>
      <c r="C577" s="6" t="s">
        <v>773</v>
      </c>
      <c r="D577" s="25">
        <v>2340489110</v>
      </c>
      <c r="E577" s="25">
        <v>1211110</v>
      </c>
      <c r="F577" s="25">
        <f>D577-E577</f>
        <v>2339278000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</row>
    <row r="578" spans="1:37" x14ac:dyDescent="0.25">
      <c r="A578" s="5" t="s">
        <v>772</v>
      </c>
      <c r="B578" s="10"/>
      <c r="C578" s="7" t="s">
        <v>774</v>
      </c>
      <c r="D578" s="26">
        <f t="shared" ref="D578:E578" si="172">SUM(D577)</f>
        <v>2340489110</v>
      </c>
      <c r="E578" s="26">
        <f t="shared" si="172"/>
        <v>1211110</v>
      </c>
      <c r="F578" s="26">
        <f>SUM(F577)</f>
        <v>2339278000</v>
      </c>
      <c r="G578" s="50">
        <f>VLOOKUP(A578,Dec2023Data!$A$3:$AA$180,8,FALSE)</f>
        <v>27</v>
      </c>
      <c r="H578" s="50">
        <f>VLOOKUP(A578,Dec2023Data!$A$3:$AA$180,9,FALSE)</f>
        <v>0</v>
      </c>
      <c r="I578" s="50">
        <f>VLOOKUP(A578,Dec2023Data!$A$3:$AA$180,10,FALSE)</f>
        <v>27</v>
      </c>
      <c r="J578" s="50">
        <f>VLOOKUP($A$8,Dec2023Data!$A$3:$AA$180,9,FALSE)</f>
        <v>0</v>
      </c>
      <c r="K578" s="50">
        <f>VLOOKUP(A578,Dec2023Data!$A$3:$AA$180,11,FALSE)</f>
        <v>0</v>
      </c>
      <c r="L578" s="50">
        <f>VLOOKUP($A$8,Dec2023Data!$A$3:$AA$180,9,FALSE)</f>
        <v>0</v>
      </c>
      <c r="M578" s="50">
        <f>VLOOKUP(A578,Dec2023Data!$A$3:$AA$180,12,FALSE)</f>
        <v>0</v>
      </c>
      <c r="N578" s="50">
        <f>VLOOKUP(A578,Dec2023Data!$A$3:$AA$180,13,FALSE)</f>
        <v>0</v>
      </c>
      <c r="O578" s="50">
        <f>VLOOKUP($A$8,Dec2023Data!$A$3:$AA$180,9,FALSE)</f>
        <v>0</v>
      </c>
      <c r="P578" s="50">
        <f>VLOOKUP(A578,Dec2023Data!$A$3:$AA$180,14,FALSE)</f>
        <v>0</v>
      </c>
      <c r="Q578" s="50">
        <f>VLOOKUP($A$8,Dec2023Data!$A$3:$AA$180,9,FALSE)</f>
        <v>0</v>
      </c>
      <c r="R578" s="50">
        <f>VLOOKUP(A578,Dec2023Data!$A$3:$AA$180,15,FALSE)</f>
        <v>4.7859999999999996</v>
      </c>
      <c r="S578" s="50">
        <f>VLOOKUP($A$8,Dec2023Data!$A$3:$AA$180,9,FALSE)</f>
        <v>0</v>
      </c>
      <c r="T578" s="50">
        <f>VLOOKUP(A578,Dec2023Data!$A$3:$AA$180,16,FALSE)</f>
        <v>2.8000000000000001E-2</v>
      </c>
      <c r="U578" s="50">
        <f>VLOOKUP($A$8,Dec2023Data!$A$3:$AA$180,9,FALSE)</f>
        <v>0</v>
      </c>
      <c r="V578" s="50">
        <f>VLOOKUP(A578,Dec2023Data!$A$3:$AA$180,18,FALSE)</f>
        <v>12.568</v>
      </c>
      <c r="W578" s="50">
        <f>VLOOKUP($A$8,Dec2023Data!$A$3:$AA$180,9,FALSE)</f>
        <v>0</v>
      </c>
      <c r="X578" s="50">
        <f>VLOOKUP(A578,Dec2023Data!$A$3:$AA$180,19,FALSE)</f>
        <v>0</v>
      </c>
      <c r="Y578" s="50">
        <f>VLOOKUP($A$8,Dec2023Data!$A$3:$AA$180,9,FALSE)</f>
        <v>0</v>
      </c>
      <c r="Z578" s="50">
        <f>VLOOKUP(A578,Dec2023Data!$A$3:$AA$180,20,FALSE)</f>
        <v>0</v>
      </c>
      <c r="AA578" s="50">
        <f>VLOOKUP($A$8,Dec2023Data!$A$3:$AA$180,9,FALSE)</f>
        <v>0</v>
      </c>
      <c r="AB578" s="50">
        <f>VLOOKUP(A578,Dec2023Data!$A$3:$AA$180,21,FALSE)</f>
        <v>0</v>
      </c>
      <c r="AC578" s="50">
        <f>VLOOKUP($A$8,Dec2023Data!$A$3:$AA$180,9,FALSE)</f>
        <v>0</v>
      </c>
      <c r="AD578" s="50">
        <f>VLOOKUP(A578,Dec2023Data!$A$3:$AA$180,22,FALSE)</f>
        <v>0</v>
      </c>
      <c r="AE578" s="50">
        <f>VLOOKUP($A$8,Dec2023Data!$A$3:$AA$180,9,FALSE)</f>
        <v>0</v>
      </c>
      <c r="AF578" s="50">
        <f>VLOOKUP(A578,Dec2023Data!$A$3:$AA$180,23,FALSE)</f>
        <v>44.381999999999998</v>
      </c>
      <c r="AG578" s="51"/>
      <c r="AH578" s="51">
        <f>+AF578-R578-V578</f>
        <v>27.027999999999999</v>
      </c>
      <c r="AI578" s="57">
        <f>+AH578/AF578</f>
        <v>0.60898562480284801</v>
      </c>
      <c r="AK578" s="51">
        <f>+N578+P578+R578</f>
        <v>4.7859999999999996</v>
      </c>
    </row>
    <row r="579" spans="1:37" x14ac:dyDescent="0.25">
      <c r="B579" s="10"/>
      <c r="C579" s="7"/>
      <c r="D579" s="25"/>
      <c r="E579" s="25"/>
      <c r="F579" s="28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</row>
    <row r="580" spans="1:37" x14ac:dyDescent="0.25">
      <c r="A580" s="17" t="s">
        <v>775</v>
      </c>
      <c r="B580" s="10" t="s">
        <v>247</v>
      </c>
      <c r="C580" s="6" t="s">
        <v>776</v>
      </c>
      <c r="D580" s="25">
        <v>1327723300</v>
      </c>
      <c r="E580" s="25">
        <v>0</v>
      </c>
      <c r="F580" s="25">
        <f>D580-E580</f>
        <v>1327723300</v>
      </c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</row>
    <row r="581" spans="1:37" x14ac:dyDescent="0.25">
      <c r="A581" s="17" t="s">
        <v>775</v>
      </c>
      <c r="B581" s="10" t="s">
        <v>147</v>
      </c>
      <c r="C581" s="6" t="s">
        <v>776</v>
      </c>
      <c r="D581" s="25">
        <v>629350</v>
      </c>
      <c r="E581" s="25">
        <v>0</v>
      </c>
      <c r="F581" s="25">
        <f>D581-E581</f>
        <v>629350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</row>
    <row r="582" spans="1:37" x14ac:dyDescent="0.25">
      <c r="A582" s="17" t="s">
        <v>775</v>
      </c>
      <c r="B582" s="10"/>
      <c r="C582" s="7" t="s">
        <v>777</v>
      </c>
      <c r="D582" s="26">
        <f t="shared" ref="D582:E582" si="173">SUM(D580:D581)</f>
        <v>1328352650</v>
      </c>
      <c r="E582" s="26">
        <f t="shared" si="173"/>
        <v>0</v>
      </c>
      <c r="F582" s="26">
        <f>SUM(F580:F581)</f>
        <v>1328352650</v>
      </c>
      <c r="G582" s="50">
        <f>VLOOKUP(A582,Dec2023Data!$A$3:$AA$180,8,FALSE)</f>
        <v>27</v>
      </c>
      <c r="H582" s="50">
        <f>VLOOKUP(A582,Dec2023Data!$A$3:$AA$180,9,FALSE)</f>
        <v>5.5860000000000003</v>
      </c>
      <c r="I582" s="50">
        <f>VLOOKUP(A582,Dec2023Data!$A$3:$AA$180,10,FALSE)</f>
        <v>21.414000000000001</v>
      </c>
      <c r="J582" s="50">
        <f>VLOOKUP($A$8,Dec2023Data!$A$3:$AA$180,9,FALSE)</f>
        <v>0</v>
      </c>
      <c r="K582" s="50">
        <f>VLOOKUP(A582,Dec2023Data!$A$3:$AA$180,11,FALSE)</f>
        <v>0</v>
      </c>
      <c r="L582" s="50">
        <f>VLOOKUP($A$8,Dec2023Data!$A$3:$AA$180,9,FALSE)</f>
        <v>0</v>
      </c>
      <c r="M582" s="50">
        <f>VLOOKUP(A582,Dec2023Data!$A$3:$AA$180,12,FALSE)</f>
        <v>0</v>
      </c>
      <c r="N582" s="50">
        <f>VLOOKUP(A582,Dec2023Data!$A$3:$AA$180,13,FALSE)</f>
        <v>0</v>
      </c>
      <c r="O582" s="50">
        <f>VLOOKUP($A$8,Dec2023Data!$A$3:$AA$180,9,FALSE)</f>
        <v>0</v>
      </c>
      <c r="P582" s="50">
        <f>VLOOKUP(A582,Dec2023Data!$A$3:$AA$180,14,FALSE)</f>
        <v>0</v>
      </c>
      <c r="Q582" s="50">
        <f>VLOOKUP($A$8,Dec2023Data!$A$3:$AA$180,9,FALSE)</f>
        <v>0</v>
      </c>
      <c r="R582" s="50">
        <f>VLOOKUP(A582,Dec2023Data!$A$3:$AA$180,15,FALSE)</f>
        <v>3.387</v>
      </c>
      <c r="S582" s="50">
        <f>VLOOKUP($A$8,Dec2023Data!$A$3:$AA$180,9,FALSE)</f>
        <v>0</v>
      </c>
      <c r="T582" s="50">
        <f>VLOOKUP(A582,Dec2023Data!$A$3:$AA$180,16,FALSE)</f>
        <v>0.214</v>
      </c>
      <c r="U582" s="50">
        <f>VLOOKUP($A$8,Dec2023Data!$A$3:$AA$180,9,FALSE)</f>
        <v>0</v>
      </c>
      <c r="V582" s="50">
        <f>VLOOKUP(A582,Dec2023Data!$A$3:$AA$180,18,FALSE)</f>
        <v>8.9730000000000008</v>
      </c>
      <c r="W582" s="50">
        <f>VLOOKUP($A$8,Dec2023Data!$A$3:$AA$180,9,FALSE)</f>
        <v>0</v>
      </c>
      <c r="X582" s="50">
        <f>VLOOKUP(A582,Dec2023Data!$A$3:$AA$180,19,FALSE)</f>
        <v>0</v>
      </c>
      <c r="Y582" s="50">
        <f>VLOOKUP($A$8,Dec2023Data!$A$3:$AA$180,9,FALSE)</f>
        <v>0</v>
      </c>
      <c r="Z582" s="50">
        <f>VLOOKUP(A582,Dec2023Data!$A$3:$AA$180,20,FALSE)</f>
        <v>0</v>
      </c>
      <c r="AA582" s="50">
        <f>VLOOKUP($A$8,Dec2023Data!$A$3:$AA$180,9,FALSE)</f>
        <v>0</v>
      </c>
      <c r="AB582" s="50">
        <f>VLOOKUP(A582,Dec2023Data!$A$3:$AA$180,21,FALSE)</f>
        <v>0</v>
      </c>
      <c r="AC582" s="50">
        <f>VLOOKUP($A$8,Dec2023Data!$A$3:$AA$180,9,FALSE)</f>
        <v>0</v>
      </c>
      <c r="AD582" s="50">
        <f>VLOOKUP(A582,Dec2023Data!$A$3:$AA$180,22,FALSE)</f>
        <v>0</v>
      </c>
      <c r="AE582" s="50">
        <f>VLOOKUP($A$8,Dec2023Data!$A$3:$AA$180,9,FALSE)</f>
        <v>0</v>
      </c>
      <c r="AF582" s="50">
        <f>VLOOKUP(A582,Dec2023Data!$A$3:$AA$180,23,FALSE)</f>
        <v>33.988</v>
      </c>
      <c r="AG582" s="51"/>
      <c r="AH582" s="51">
        <f>+AF582-R582-V582</f>
        <v>21.628</v>
      </c>
      <c r="AI582" s="57">
        <f>+AH582/AF582</f>
        <v>0.63634223843709548</v>
      </c>
      <c r="AK582" s="51">
        <f>+N582+P582+R582</f>
        <v>3.387</v>
      </c>
    </row>
    <row r="583" spans="1:37" x14ac:dyDescent="0.25">
      <c r="B583" s="10"/>
      <c r="C583" s="7"/>
      <c r="D583" s="25"/>
      <c r="E583" s="25"/>
      <c r="F583" s="28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</row>
    <row r="584" spans="1:37" x14ac:dyDescent="0.25">
      <c r="A584" s="17" t="s">
        <v>778</v>
      </c>
      <c r="B584" s="10" t="s">
        <v>247</v>
      </c>
      <c r="C584" s="18" t="s">
        <v>779</v>
      </c>
      <c r="D584" s="25">
        <v>3128585710</v>
      </c>
      <c r="E584" s="25">
        <v>192933893</v>
      </c>
      <c r="F584" s="25">
        <f>D584-E584</f>
        <v>2935651817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</row>
    <row r="585" spans="1:37" x14ac:dyDescent="0.25">
      <c r="A585" s="17" t="s">
        <v>778</v>
      </c>
      <c r="B585" s="10"/>
      <c r="C585" s="7" t="s">
        <v>780</v>
      </c>
      <c r="D585" s="26">
        <f t="shared" ref="D585:E585" si="174">SUM(D584)</f>
        <v>3128585710</v>
      </c>
      <c r="E585" s="26">
        <f t="shared" si="174"/>
        <v>192933893</v>
      </c>
      <c r="F585" s="26">
        <f>SUM(F584)</f>
        <v>2935651817</v>
      </c>
      <c r="G585" s="50">
        <f>VLOOKUP(A585,Dec2023Data!$A$3:$AA$180,8,FALSE)</f>
        <v>27</v>
      </c>
      <c r="H585" s="50">
        <f>VLOOKUP(A585,Dec2023Data!$A$3:$AA$180,9,FALSE)</f>
        <v>0</v>
      </c>
      <c r="I585" s="50">
        <f>VLOOKUP(A585,Dec2023Data!$A$3:$AA$180,10,FALSE)</f>
        <v>27</v>
      </c>
      <c r="J585" s="50">
        <f>VLOOKUP($A$8,Dec2023Data!$A$3:$AA$180,9,FALSE)</f>
        <v>0</v>
      </c>
      <c r="K585" s="50">
        <f>VLOOKUP(A585,Dec2023Data!$A$3:$AA$180,11,FALSE)</f>
        <v>0</v>
      </c>
      <c r="L585" s="50">
        <f>VLOOKUP($A$8,Dec2023Data!$A$3:$AA$180,9,FALSE)</f>
        <v>0</v>
      </c>
      <c r="M585" s="50">
        <f>VLOOKUP(A585,Dec2023Data!$A$3:$AA$180,12,FALSE)</f>
        <v>0</v>
      </c>
      <c r="N585" s="50">
        <f>VLOOKUP(A585,Dec2023Data!$A$3:$AA$180,13,FALSE)</f>
        <v>0</v>
      </c>
      <c r="O585" s="50">
        <f>VLOOKUP($A$8,Dec2023Data!$A$3:$AA$180,9,FALSE)</f>
        <v>0</v>
      </c>
      <c r="P585" s="50">
        <f>VLOOKUP(A585,Dec2023Data!$A$3:$AA$180,14,FALSE)</f>
        <v>0</v>
      </c>
      <c r="Q585" s="50">
        <f>VLOOKUP($A$8,Dec2023Data!$A$3:$AA$180,9,FALSE)</f>
        <v>0</v>
      </c>
      <c r="R585" s="50">
        <f>VLOOKUP(A585,Dec2023Data!$A$3:$AA$180,15,FALSE)</f>
        <v>10</v>
      </c>
      <c r="S585" s="50">
        <f>VLOOKUP($A$8,Dec2023Data!$A$3:$AA$180,9,FALSE)</f>
        <v>0</v>
      </c>
      <c r="T585" s="50">
        <f>VLOOKUP(A585,Dec2023Data!$A$3:$AA$180,16,FALSE)</f>
        <v>0.04</v>
      </c>
      <c r="U585" s="50">
        <f>VLOOKUP($A$8,Dec2023Data!$A$3:$AA$180,9,FALSE)</f>
        <v>0</v>
      </c>
      <c r="V585" s="50">
        <f>VLOOKUP(A585,Dec2023Data!$A$3:$AA$180,18,FALSE)</f>
        <v>10</v>
      </c>
      <c r="W585" s="50">
        <f>VLOOKUP($A$8,Dec2023Data!$A$3:$AA$180,9,FALSE)</f>
        <v>0</v>
      </c>
      <c r="X585" s="50">
        <f>VLOOKUP(A585,Dec2023Data!$A$3:$AA$180,19,FALSE)</f>
        <v>0</v>
      </c>
      <c r="Y585" s="50">
        <f>VLOOKUP($A$8,Dec2023Data!$A$3:$AA$180,9,FALSE)</f>
        <v>0</v>
      </c>
      <c r="Z585" s="50">
        <f>VLOOKUP(A585,Dec2023Data!$A$3:$AA$180,20,FALSE)</f>
        <v>0</v>
      </c>
      <c r="AA585" s="50">
        <f>VLOOKUP($A$8,Dec2023Data!$A$3:$AA$180,9,FALSE)</f>
        <v>0</v>
      </c>
      <c r="AB585" s="50">
        <f>VLOOKUP(A585,Dec2023Data!$A$3:$AA$180,21,FALSE)</f>
        <v>0</v>
      </c>
      <c r="AC585" s="50">
        <f>VLOOKUP($A$8,Dec2023Data!$A$3:$AA$180,9,FALSE)</f>
        <v>0</v>
      </c>
      <c r="AD585" s="50">
        <f>VLOOKUP(A585,Dec2023Data!$A$3:$AA$180,22,FALSE)</f>
        <v>0</v>
      </c>
      <c r="AE585" s="50">
        <f>VLOOKUP($A$8,Dec2023Data!$A$3:$AA$180,9,FALSE)</f>
        <v>0</v>
      </c>
      <c r="AF585" s="50">
        <f>VLOOKUP(A585,Dec2023Data!$A$3:$AA$180,23,FALSE)</f>
        <v>47.04</v>
      </c>
      <c r="AG585" s="51"/>
      <c r="AH585" s="51">
        <f>+AF585-R585-V585</f>
        <v>27.04</v>
      </c>
      <c r="AI585" s="57">
        <f>+AH585/AF585</f>
        <v>0.57482993197278909</v>
      </c>
      <c r="AK585" s="51">
        <f>+N585+P585+R585</f>
        <v>10</v>
      </c>
    </row>
    <row r="586" spans="1:37" x14ac:dyDescent="0.25">
      <c r="B586" s="10"/>
      <c r="C586" s="7"/>
      <c r="D586" s="25"/>
      <c r="E586" s="25"/>
      <c r="F586" s="28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</row>
    <row r="587" spans="1:37" x14ac:dyDescent="0.25">
      <c r="A587" s="5" t="s">
        <v>781</v>
      </c>
      <c r="B587" s="10" t="s">
        <v>247</v>
      </c>
      <c r="C587" s="6" t="s">
        <v>782</v>
      </c>
      <c r="D587" s="25">
        <v>4176082130</v>
      </c>
      <c r="E587" s="25">
        <v>0</v>
      </c>
      <c r="F587" s="25">
        <f>D587-E587</f>
        <v>4176082130</v>
      </c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</row>
    <row r="588" spans="1:37" x14ac:dyDescent="0.25">
      <c r="A588" s="5" t="s">
        <v>781</v>
      </c>
      <c r="B588" s="10"/>
      <c r="C588" s="7" t="s">
        <v>783</v>
      </c>
      <c r="D588" s="26">
        <f t="shared" ref="D588:E588" si="175">SUM(D587)</f>
        <v>4176082130</v>
      </c>
      <c r="E588" s="26">
        <f t="shared" si="175"/>
        <v>0</v>
      </c>
      <c r="F588" s="26">
        <f>SUM(F587)</f>
        <v>4176082130</v>
      </c>
      <c r="G588" s="50">
        <f>VLOOKUP(A588,Dec2023Data!$A$3:$AA$180,8,FALSE)</f>
        <v>5.6239999999999997</v>
      </c>
      <c r="H588" s="50">
        <f>VLOOKUP(A588,Dec2023Data!$A$3:$AA$180,9,FALSE)</f>
        <v>0</v>
      </c>
      <c r="I588" s="50">
        <f>VLOOKUP(A588,Dec2023Data!$A$3:$AA$180,10,FALSE)</f>
        <v>2.7639999999999998</v>
      </c>
      <c r="J588" s="50">
        <f>VLOOKUP($A$8,Dec2023Data!$A$3:$AA$180,9,FALSE)</f>
        <v>0</v>
      </c>
      <c r="K588" s="50">
        <f>VLOOKUP(A588,Dec2023Data!$A$3:$AA$180,11,FALSE)</f>
        <v>0.14599999999999999</v>
      </c>
      <c r="L588" s="50">
        <f>VLOOKUP($A$8,Dec2023Data!$A$3:$AA$180,9,FALSE)</f>
        <v>0</v>
      </c>
      <c r="M588" s="50">
        <f>VLOOKUP(A588,Dec2023Data!$A$3:$AA$180,12,FALSE)</f>
        <v>2.714</v>
      </c>
      <c r="N588" s="50">
        <f>VLOOKUP(A588,Dec2023Data!$A$3:$AA$180,13,FALSE)</f>
        <v>0</v>
      </c>
      <c r="O588" s="50">
        <f>VLOOKUP($A$8,Dec2023Data!$A$3:$AA$180,9,FALSE)</f>
        <v>0</v>
      </c>
      <c r="P588" s="50">
        <f>VLOOKUP(A588,Dec2023Data!$A$3:$AA$180,14,FALSE)</f>
        <v>0</v>
      </c>
      <c r="Q588" s="50">
        <f>VLOOKUP($A$8,Dec2023Data!$A$3:$AA$180,9,FALSE)</f>
        <v>0</v>
      </c>
      <c r="R588" s="50">
        <f>VLOOKUP(A588,Dec2023Data!$A$3:$AA$180,15,FALSE)</f>
        <v>0.69499999999999995</v>
      </c>
      <c r="S588" s="50">
        <f>VLOOKUP($A$8,Dec2023Data!$A$3:$AA$180,9,FALSE)</f>
        <v>0</v>
      </c>
      <c r="T588" s="50">
        <f>VLOOKUP(A588,Dec2023Data!$A$3:$AA$180,16,FALSE)</f>
        <v>6.0000000000000001E-3</v>
      </c>
      <c r="U588" s="50">
        <f>VLOOKUP($A$8,Dec2023Data!$A$3:$AA$180,9,FALSE)</f>
        <v>0</v>
      </c>
      <c r="V588" s="50">
        <f>VLOOKUP(A588,Dec2023Data!$A$3:$AA$180,18,FALSE)</f>
        <v>0.92400000000000004</v>
      </c>
      <c r="W588" s="50">
        <f>VLOOKUP($A$8,Dec2023Data!$A$3:$AA$180,9,FALSE)</f>
        <v>0</v>
      </c>
      <c r="X588" s="50">
        <f>VLOOKUP(A588,Dec2023Data!$A$3:$AA$180,19,FALSE)</f>
        <v>0</v>
      </c>
      <c r="Y588" s="50">
        <f>VLOOKUP($A$8,Dec2023Data!$A$3:$AA$180,9,FALSE)</f>
        <v>0</v>
      </c>
      <c r="Z588" s="50">
        <f>VLOOKUP(A588,Dec2023Data!$A$3:$AA$180,20,FALSE)</f>
        <v>0</v>
      </c>
      <c r="AA588" s="50">
        <f>VLOOKUP($A$8,Dec2023Data!$A$3:$AA$180,9,FALSE)</f>
        <v>0</v>
      </c>
      <c r="AB588" s="50">
        <f>VLOOKUP(A588,Dec2023Data!$A$3:$AA$180,21,FALSE)</f>
        <v>0</v>
      </c>
      <c r="AC588" s="50">
        <f>VLOOKUP($A$8,Dec2023Data!$A$3:$AA$180,9,FALSE)</f>
        <v>0</v>
      </c>
      <c r="AD588" s="50">
        <f>VLOOKUP(A588,Dec2023Data!$A$3:$AA$180,22,FALSE)</f>
        <v>0</v>
      </c>
      <c r="AE588" s="50">
        <f>VLOOKUP($A$8,Dec2023Data!$A$3:$AA$180,9,FALSE)</f>
        <v>0</v>
      </c>
      <c r="AF588" s="50">
        <f>VLOOKUP(A588,Dec2023Data!$A$3:$AA$180,23,FALSE)</f>
        <v>7.2489999999999997</v>
      </c>
      <c r="AG588" s="51"/>
      <c r="AH588" s="51">
        <f>+AF588-R588-V588</f>
        <v>5.629999999999999</v>
      </c>
      <c r="AI588" s="57">
        <f>+AH588/AF588</f>
        <v>0.77665884949648212</v>
      </c>
      <c r="AK588" s="51">
        <f>+N588+P588+R588</f>
        <v>0.69499999999999995</v>
      </c>
    </row>
    <row r="589" spans="1:37" x14ac:dyDescent="0.25">
      <c r="B589" s="10"/>
      <c r="C589" s="7"/>
      <c r="D589" s="25"/>
      <c r="E589" s="25"/>
      <c r="F589" s="28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</row>
    <row r="590" spans="1:37" x14ac:dyDescent="0.25">
      <c r="A590" s="17" t="s">
        <v>784</v>
      </c>
      <c r="B590" s="18" t="s">
        <v>247</v>
      </c>
      <c r="C590" s="18" t="s">
        <v>785</v>
      </c>
      <c r="D590" s="25">
        <v>1772431180</v>
      </c>
      <c r="E590" s="25">
        <v>46477481</v>
      </c>
      <c r="F590" s="25">
        <f>D590-E590</f>
        <v>1725953699</v>
      </c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</row>
    <row r="591" spans="1:37" x14ac:dyDescent="0.25">
      <c r="A591" s="17" t="s">
        <v>784</v>
      </c>
      <c r="B591" s="10" t="s">
        <v>268</v>
      </c>
      <c r="C591" s="18" t="s">
        <v>785</v>
      </c>
      <c r="D591" s="25">
        <v>3233550</v>
      </c>
      <c r="E591" s="25">
        <v>0</v>
      </c>
      <c r="F591" s="25">
        <f>D591-E591</f>
        <v>3233550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</row>
    <row r="592" spans="1:37" x14ac:dyDescent="0.25">
      <c r="A592" s="17" t="s">
        <v>784</v>
      </c>
      <c r="B592" s="10"/>
      <c r="C592" s="7" t="s">
        <v>786</v>
      </c>
      <c r="D592" s="26">
        <f t="shared" ref="D592" si="176">SUM(D590:D591)</f>
        <v>1775664730</v>
      </c>
      <c r="E592" s="26">
        <f>SUM(E590:E590)</f>
        <v>46477481</v>
      </c>
      <c r="F592" s="26">
        <f>SUM(F590:F591)</f>
        <v>1729187249</v>
      </c>
      <c r="G592" s="50">
        <f>VLOOKUP(A592,Dec2023Data!$A$3:$AA$180,8,FALSE)</f>
        <v>12.143000000000001</v>
      </c>
      <c r="H592" s="50">
        <f>VLOOKUP(A592,Dec2023Data!$A$3:$AA$180,9,FALSE)</f>
        <v>0</v>
      </c>
      <c r="I592" s="50">
        <f>VLOOKUP(A592,Dec2023Data!$A$3:$AA$180,10,FALSE)</f>
        <v>12.143000000000001</v>
      </c>
      <c r="J592" s="50">
        <f>VLOOKUP($A$8,Dec2023Data!$A$3:$AA$180,9,FALSE)</f>
        <v>0</v>
      </c>
      <c r="K592" s="50">
        <f>VLOOKUP(A592,Dec2023Data!$A$3:$AA$180,11,FALSE)</f>
        <v>0</v>
      </c>
      <c r="L592" s="50">
        <f>VLOOKUP($A$8,Dec2023Data!$A$3:$AA$180,9,FALSE)</f>
        <v>0</v>
      </c>
      <c r="M592" s="50">
        <f>VLOOKUP(A592,Dec2023Data!$A$3:$AA$180,12,FALSE)</f>
        <v>0</v>
      </c>
      <c r="N592" s="50">
        <f>VLOOKUP(A592,Dec2023Data!$A$3:$AA$180,13,FALSE)</f>
        <v>0</v>
      </c>
      <c r="O592" s="50">
        <f>VLOOKUP($A$8,Dec2023Data!$A$3:$AA$180,9,FALSE)</f>
        <v>0</v>
      </c>
      <c r="P592" s="50">
        <f>VLOOKUP(A592,Dec2023Data!$A$3:$AA$180,14,FALSE)</f>
        <v>0</v>
      </c>
      <c r="Q592" s="50">
        <f>VLOOKUP($A$8,Dec2023Data!$A$3:$AA$180,9,FALSE)</f>
        <v>0</v>
      </c>
      <c r="R592" s="50">
        <f>VLOOKUP(A592,Dec2023Data!$A$3:$AA$180,15,FALSE)</f>
        <v>1.546</v>
      </c>
      <c r="S592" s="50">
        <f>VLOOKUP($A$8,Dec2023Data!$A$3:$AA$180,9,FALSE)</f>
        <v>0</v>
      </c>
      <c r="T592" s="50">
        <f>VLOOKUP(A592,Dec2023Data!$A$3:$AA$180,16,FALSE)</f>
        <v>0.38900000000000001</v>
      </c>
      <c r="U592" s="50">
        <f>VLOOKUP($A$8,Dec2023Data!$A$3:$AA$180,9,FALSE)</f>
        <v>0</v>
      </c>
      <c r="V592" s="50">
        <f>VLOOKUP(A592,Dec2023Data!$A$3:$AA$180,18,FALSE)</f>
        <v>3.1190000000000002</v>
      </c>
      <c r="W592" s="50">
        <f>VLOOKUP($A$8,Dec2023Data!$A$3:$AA$180,9,FALSE)</f>
        <v>0</v>
      </c>
      <c r="X592" s="50">
        <f>VLOOKUP(A592,Dec2023Data!$A$3:$AA$180,19,FALSE)</f>
        <v>0</v>
      </c>
      <c r="Y592" s="50">
        <f>VLOOKUP($A$8,Dec2023Data!$A$3:$AA$180,9,FALSE)</f>
        <v>0</v>
      </c>
      <c r="Z592" s="50">
        <f>VLOOKUP(A592,Dec2023Data!$A$3:$AA$180,20,FALSE)</f>
        <v>0</v>
      </c>
      <c r="AA592" s="50">
        <f>VLOOKUP($A$8,Dec2023Data!$A$3:$AA$180,9,FALSE)</f>
        <v>0</v>
      </c>
      <c r="AB592" s="50">
        <f>VLOOKUP(A592,Dec2023Data!$A$3:$AA$180,21,FALSE)</f>
        <v>0</v>
      </c>
      <c r="AC592" s="50">
        <f>VLOOKUP($A$8,Dec2023Data!$A$3:$AA$180,9,FALSE)</f>
        <v>0</v>
      </c>
      <c r="AD592" s="50">
        <f>VLOOKUP(A592,Dec2023Data!$A$3:$AA$180,22,FALSE)</f>
        <v>0</v>
      </c>
      <c r="AE592" s="50">
        <f>VLOOKUP($A$8,Dec2023Data!$A$3:$AA$180,9,FALSE)</f>
        <v>0</v>
      </c>
      <c r="AF592" s="50">
        <f>VLOOKUP(A592,Dec2023Data!$A$3:$AA$180,23,FALSE)</f>
        <v>17.196999999999999</v>
      </c>
      <c r="AG592" s="51"/>
      <c r="AH592" s="51">
        <f>+AF592-R592-V592</f>
        <v>12.532</v>
      </c>
      <c r="AI592" s="57">
        <f>+AH592/AF592</f>
        <v>0.7287317555387568</v>
      </c>
      <c r="AK592" s="51">
        <f>+N592+P592+R592</f>
        <v>1.546</v>
      </c>
    </row>
    <row r="593" spans="1:37" x14ac:dyDescent="0.25">
      <c r="B593" s="10"/>
      <c r="C593" s="7"/>
      <c r="D593" s="25"/>
      <c r="E593" s="25"/>
      <c r="F593" s="28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</row>
    <row r="594" spans="1:37" x14ac:dyDescent="0.25">
      <c r="A594" s="5" t="s">
        <v>787</v>
      </c>
      <c r="B594" s="10" t="s">
        <v>247</v>
      </c>
      <c r="C594" s="6" t="s">
        <v>788</v>
      </c>
      <c r="D594" s="25">
        <v>574355450</v>
      </c>
      <c r="E594" s="25">
        <v>0</v>
      </c>
      <c r="F594" s="25">
        <f>D594-E594</f>
        <v>574355450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</row>
    <row r="595" spans="1:37" x14ac:dyDescent="0.25">
      <c r="A595" s="5" t="s">
        <v>787</v>
      </c>
      <c r="B595" s="10"/>
      <c r="C595" s="7" t="s">
        <v>789</v>
      </c>
      <c r="D595" s="26">
        <f t="shared" ref="D595:E595" si="177">SUM(D594)</f>
        <v>574355450</v>
      </c>
      <c r="E595" s="26">
        <f t="shared" si="177"/>
        <v>0</v>
      </c>
      <c r="F595" s="26">
        <f>SUM(F594)</f>
        <v>574355450</v>
      </c>
      <c r="G595" s="50">
        <f>VLOOKUP(A595,Dec2023Data!$A$3:$AA$180,8,FALSE)</f>
        <v>27</v>
      </c>
      <c r="H595" s="50">
        <f>VLOOKUP(A595,Dec2023Data!$A$3:$AA$180,9,FALSE)</f>
        <v>7.12</v>
      </c>
      <c r="I595" s="50">
        <f>VLOOKUP(A595,Dec2023Data!$A$3:$AA$180,10,FALSE)</f>
        <v>18.315999999999999</v>
      </c>
      <c r="J595" s="50">
        <f>VLOOKUP($A$8,Dec2023Data!$A$3:$AA$180,9,FALSE)</f>
        <v>0</v>
      </c>
      <c r="K595" s="50">
        <f>VLOOKUP(A595,Dec2023Data!$A$3:$AA$180,11,FALSE)</f>
        <v>1.0489999999999999</v>
      </c>
      <c r="L595" s="50">
        <f>VLOOKUP($A$8,Dec2023Data!$A$3:$AA$180,9,FALSE)</f>
        <v>0</v>
      </c>
      <c r="M595" s="50">
        <f>VLOOKUP(A595,Dec2023Data!$A$3:$AA$180,12,FALSE)</f>
        <v>0.51500000000000001</v>
      </c>
      <c r="N595" s="50">
        <f>VLOOKUP(A595,Dec2023Data!$A$3:$AA$180,13,FALSE)</f>
        <v>0</v>
      </c>
      <c r="O595" s="50">
        <f>VLOOKUP($A$8,Dec2023Data!$A$3:$AA$180,9,FALSE)</f>
        <v>0</v>
      </c>
      <c r="P595" s="50">
        <f>VLOOKUP(A595,Dec2023Data!$A$3:$AA$180,14,FALSE)</f>
        <v>0</v>
      </c>
      <c r="Q595" s="50">
        <f>VLOOKUP($A$8,Dec2023Data!$A$3:$AA$180,9,FALSE)</f>
        <v>0</v>
      </c>
      <c r="R595" s="50">
        <f>VLOOKUP(A595,Dec2023Data!$A$3:$AA$180,15,FALSE)</f>
        <v>1.5669999999999999</v>
      </c>
      <c r="S595" s="50">
        <f>VLOOKUP($A$8,Dec2023Data!$A$3:$AA$180,9,FALSE)</f>
        <v>0</v>
      </c>
      <c r="T595" s="50">
        <f>VLOOKUP(A595,Dec2023Data!$A$3:$AA$180,16,FALSE)</f>
        <v>7.0000000000000001E-3</v>
      </c>
      <c r="U595" s="50">
        <f>VLOOKUP($A$8,Dec2023Data!$A$3:$AA$180,9,FALSE)</f>
        <v>0</v>
      </c>
      <c r="V595" s="50">
        <f>VLOOKUP(A595,Dec2023Data!$A$3:$AA$180,18,FALSE)</f>
        <v>1.8280000000000001</v>
      </c>
      <c r="W595" s="50">
        <f>VLOOKUP($A$8,Dec2023Data!$A$3:$AA$180,9,FALSE)</f>
        <v>0</v>
      </c>
      <c r="X595" s="50">
        <f>VLOOKUP(A595,Dec2023Data!$A$3:$AA$180,19,FALSE)</f>
        <v>0</v>
      </c>
      <c r="Y595" s="50">
        <f>VLOOKUP($A$8,Dec2023Data!$A$3:$AA$180,9,FALSE)</f>
        <v>0</v>
      </c>
      <c r="Z595" s="50">
        <f>VLOOKUP(A595,Dec2023Data!$A$3:$AA$180,20,FALSE)</f>
        <v>0</v>
      </c>
      <c r="AA595" s="50">
        <f>VLOOKUP($A$8,Dec2023Data!$A$3:$AA$180,9,FALSE)</f>
        <v>0</v>
      </c>
      <c r="AB595" s="50">
        <f>VLOOKUP(A595,Dec2023Data!$A$3:$AA$180,21,FALSE)</f>
        <v>0</v>
      </c>
      <c r="AC595" s="50">
        <f>VLOOKUP($A$8,Dec2023Data!$A$3:$AA$180,9,FALSE)</f>
        <v>0</v>
      </c>
      <c r="AD595" s="50">
        <f>VLOOKUP(A595,Dec2023Data!$A$3:$AA$180,22,FALSE)</f>
        <v>0</v>
      </c>
      <c r="AE595" s="50">
        <f>VLOOKUP($A$8,Dec2023Data!$A$3:$AA$180,9,FALSE)</f>
        <v>0</v>
      </c>
      <c r="AF595" s="50">
        <f>VLOOKUP(A595,Dec2023Data!$A$3:$AA$180,23,FALSE)</f>
        <v>23.282</v>
      </c>
      <c r="AG595" s="51"/>
      <c r="AH595" s="51">
        <f>+AF595-R595-V595</f>
        <v>19.887</v>
      </c>
      <c r="AI595" s="57">
        <f>+AH595/AF595</f>
        <v>0.85417919422730004</v>
      </c>
      <c r="AK595" s="51">
        <f>+N595+P595+R595</f>
        <v>1.5669999999999999</v>
      </c>
    </row>
    <row r="596" spans="1:37" x14ac:dyDescent="0.25">
      <c r="B596" s="10"/>
      <c r="C596" s="7"/>
      <c r="D596" s="25"/>
      <c r="E596" s="25"/>
      <c r="F596" s="28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</row>
    <row r="597" spans="1:37" x14ac:dyDescent="0.25">
      <c r="A597" s="5" t="s">
        <v>790</v>
      </c>
      <c r="B597" s="10" t="s">
        <v>247</v>
      </c>
      <c r="C597" s="6" t="s">
        <v>791</v>
      </c>
      <c r="D597" s="25">
        <v>740132460</v>
      </c>
      <c r="E597" s="25">
        <v>0</v>
      </c>
      <c r="F597" s="25">
        <f>D597-E597</f>
        <v>740132460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</row>
    <row r="598" spans="1:37" x14ac:dyDescent="0.25">
      <c r="A598" s="13" t="s">
        <v>790</v>
      </c>
      <c r="B598" s="14" t="s">
        <v>182</v>
      </c>
      <c r="C598" s="15" t="s">
        <v>791</v>
      </c>
      <c r="D598" s="29">
        <v>19740</v>
      </c>
      <c r="E598" s="29">
        <v>0</v>
      </c>
      <c r="F598" s="29">
        <f>D598-E598</f>
        <v>19740</v>
      </c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</row>
    <row r="599" spans="1:37" x14ac:dyDescent="0.25">
      <c r="A599" s="5" t="s">
        <v>790</v>
      </c>
      <c r="B599" s="10"/>
      <c r="C599" s="7" t="s">
        <v>792</v>
      </c>
      <c r="D599" s="26">
        <f t="shared" ref="D599:E599" si="178">SUM(D597:D598)</f>
        <v>740152200</v>
      </c>
      <c r="E599" s="26">
        <f t="shared" si="178"/>
        <v>0</v>
      </c>
      <c r="F599" s="26">
        <f>SUM(F597:F598)</f>
        <v>740152200</v>
      </c>
      <c r="G599" s="50">
        <f>VLOOKUP(A599,Dec2023Data!$A$3:$AA$180,8,FALSE)</f>
        <v>12.375999999999999</v>
      </c>
      <c r="H599" s="50">
        <f>VLOOKUP(A599,Dec2023Data!$A$3:$AA$180,9,FALSE)</f>
        <v>0</v>
      </c>
      <c r="I599" s="50">
        <f>VLOOKUP(A599,Dec2023Data!$A$3:$AA$180,10,FALSE)</f>
        <v>4.2380000000000004</v>
      </c>
      <c r="J599" s="50">
        <f>VLOOKUP($A$8,Dec2023Data!$A$3:$AA$180,9,FALSE)</f>
        <v>0</v>
      </c>
      <c r="K599" s="50">
        <f>VLOOKUP(A599,Dec2023Data!$A$3:$AA$180,11,FALSE)</f>
        <v>0.11899999999999999</v>
      </c>
      <c r="L599" s="50">
        <f>VLOOKUP($A$8,Dec2023Data!$A$3:$AA$180,9,FALSE)</f>
        <v>0</v>
      </c>
      <c r="M599" s="50">
        <f>VLOOKUP(A599,Dec2023Data!$A$3:$AA$180,12,FALSE)</f>
        <v>8.0190000000000001</v>
      </c>
      <c r="N599" s="50">
        <f>VLOOKUP(A599,Dec2023Data!$A$3:$AA$180,13,FALSE)</f>
        <v>0</v>
      </c>
      <c r="O599" s="50">
        <f>VLOOKUP($A$8,Dec2023Data!$A$3:$AA$180,9,FALSE)</f>
        <v>0</v>
      </c>
      <c r="P599" s="50">
        <f>VLOOKUP(A599,Dec2023Data!$A$3:$AA$180,14,FALSE)</f>
        <v>0</v>
      </c>
      <c r="Q599" s="50">
        <f>VLOOKUP($A$8,Dec2023Data!$A$3:$AA$180,9,FALSE)</f>
        <v>0</v>
      </c>
      <c r="R599" s="50">
        <f>VLOOKUP(A599,Dec2023Data!$A$3:$AA$180,15,FALSE)</f>
        <v>1.2709999999999999</v>
      </c>
      <c r="S599" s="50">
        <f>VLOOKUP($A$8,Dec2023Data!$A$3:$AA$180,9,FALSE)</f>
        <v>0</v>
      </c>
      <c r="T599" s="50">
        <f>VLOOKUP(A599,Dec2023Data!$A$3:$AA$180,16,FALSE)</f>
        <v>0</v>
      </c>
      <c r="U599" s="50">
        <f>VLOOKUP($A$8,Dec2023Data!$A$3:$AA$180,9,FALSE)</f>
        <v>0</v>
      </c>
      <c r="V599" s="50">
        <f>VLOOKUP(A599,Dec2023Data!$A$3:$AA$180,18,FALSE)</f>
        <v>0.13600000000000001</v>
      </c>
      <c r="W599" s="50">
        <f>VLOOKUP($A$8,Dec2023Data!$A$3:$AA$180,9,FALSE)</f>
        <v>0</v>
      </c>
      <c r="X599" s="50">
        <f>VLOOKUP(A599,Dec2023Data!$A$3:$AA$180,19,FALSE)</f>
        <v>0</v>
      </c>
      <c r="Y599" s="50">
        <f>VLOOKUP($A$8,Dec2023Data!$A$3:$AA$180,9,FALSE)</f>
        <v>0</v>
      </c>
      <c r="Z599" s="50">
        <f>VLOOKUP(A599,Dec2023Data!$A$3:$AA$180,20,FALSE)</f>
        <v>0</v>
      </c>
      <c r="AA599" s="50">
        <f>VLOOKUP($A$8,Dec2023Data!$A$3:$AA$180,9,FALSE)</f>
        <v>0</v>
      </c>
      <c r="AB599" s="50">
        <f>VLOOKUP(A599,Dec2023Data!$A$3:$AA$180,21,FALSE)</f>
        <v>0</v>
      </c>
      <c r="AC599" s="50">
        <f>VLOOKUP($A$8,Dec2023Data!$A$3:$AA$180,9,FALSE)</f>
        <v>0</v>
      </c>
      <c r="AD599" s="50">
        <f>VLOOKUP(A599,Dec2023Data!$A$3:$AA$180,22,FALSE)</f>
        <v>0</v>
      </c>
      <c r="AE599" s="50">
        <f>VLOOKUP($A$8,Dec2023Data!$A$3:$AA$180,9,FALSE)</f>
        <v>0</v>
      </c>
      <c r="AF599" s="50">
        <f>VLOOKUP(A599,Dec2023Data!$A$3:$AA$180,23,FALSE)</f>
        <v>13.782999999999999</v>
      </c>
      <c r="AG599" s="51"/>
      <c r="AH599" s="51">
        <f>+AF599-R599-V599</f>
        <v>12.376000000000001</v>
      </c>
      <c r="AI599" s="57">
        <f>+AH599/AF599</f>
        <v>0.89791772473336728</v>
      </c>
      <c r="AK599" s="51">
        <f>+N599+P599+R599</f>
        <v>1.2709999999999999</v>
      </c>
    </row>
    <row r="600" spans="1:37" x14ac:dyDescent="0.25">
      <c r="B600" s="10"/>
      <c r="C600" s="7"/>
      <c r="D600" s="25"/>
      <c r="E600" s="25"/>
      <c r="F600" s="28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</row>
    <row r="601" spans="1:37" x14ac:dyDescent="0.25">
      <c r="A601" s="5" t="s">
        <v>793</v>
      </c>
      <c r="B601" s="10" t="s">
        <v>247</v>
      </c>
      <c r="C601" s="6" t="s">
        <v>794</v>
      </c>
      <c r="D601" s="25">
        <v>578197750</v>
      </c>
      <c r="E601" s="25">
        <v>0</v>
      </c>
      <c r="F601" s="25">
        <f>D601-E601</f>
        <v>578197750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</row>
    <row r="602" spans="1:37" x14ac:dyDescent="0.25">
      <c r="A602" s="5" t="s">
        <v>793</v>
      </c>
      <c r="B602" s="10" t="s">
        <v>162</v>
      </c>
      <c r="C602" s="6" t="s">
        <v>794</v>
      </c>
      <c r="D602" s="29">
        <v>958360</v>
      </c>
      <c r="E602" s="29">
        <v>0</v>
      </c>
      <c r="F602" s="29">
        <f>D602-E602</f>
        <v>958360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</row>
    <row r="603" spans="1:37" x14ac:dyDescent="0.25">
      <c r="A603" s="5" t="s">
        <v>793</v>
      </c>
      <c r="B603" s="10"/>
      <c r="C603" s="7" t="s">
        <v>795</v>
      </c>
      <c r="D603" s="26">
        <f t="shared" ref="D603:E603" si="179">SUM(D601:D602)</f>
        <v>579156110</v>
      </c>
      <c r="E603" s="26">
        <f t="shared" si="179"/>
        <v>0</v>
      </c>
      <c r="F603" s="26">
        <f>SUM(F601:F602)</f>
        <v>579156110</v>
      </c>
      <c r="G603" s="50">
        <f>VLOOKUP(A603,Dec2023Data!$A$3:$AA$180,8,FALSE)</f>
        <v>5.0679999999999996</v>
      </c>
      <c r="H603" s="50">
        <f>VLOOKUP(A603,Dec2023Data!$A$3:$AA$180,9,FALSE)</f>
        <v>0</v>
      </c>
      <c r="I603" s="50">
        <f>VLOOKUP(A603,Dec2023Data!$A$3:$AA$180,10,FALSE)</f>
        <v>5.0679999999999996</v>
      </c>
      <c r="J603" s="50">
        <f>VLOOKUP($A$8,Dec2023Data!$A$3:$AA$180,9,FALSE)</f>
        <v>0</v>
      </c>
      <c r="K603" s="50">
        <f>VLOOKUP(A603,Dec2023Data!$A$3:$AA$180,11,FALSE)</f>
        <v>0</v>
      </c>
      <c r="L603" s="50">
        <f>VLOOKUP($A$8,Dec2023Data!$A$3:$AA$180,9,FALSE)</f>
        <v>0</v>
      </c>
      <c r="M603" s="50">
        <f>VLOOKUP(A603,Dec2023Data!$A$3:$AA$180,12,FALSE)</f>
        <v>0</v>
      </c>
      <c r="N603" s="50">
        <f>VLOOKUP(A603,Dec2023Data!$A$3:$AA$180,13,FALSE)</f>
        <v>0</v>
      </c>
      <c r="O603" s="50">
        <f>VLOOKUP($A$8,Dec2023Data!$A$3:$AA$180,9,FALSE)</f>
        <v>0</v>
      </c>
      <c r="P603" s="50">
        <f>VLOOKUP(A603,Dec2023Data!$A$3:$AA$180,14,FALSE)</f>
        <v>0</v>
      </c>
      <c r="Q603" s="50">
        <f>VLOOKUP($A$8,Dec2023Data!$A$3:$AA$180,9,FALSE)</f>
        <v>0</v>
      </c>
      <c r="R603" s="50">
        <f>VLOOKUP(A603,Dec2023Data!$A$3:$AA$180,15,FALSE)</f>
        <v>0.129</v>
      </c>
      <c r="S603" s="50">
        <f>VLOOKUP($A$8,Dec2023Data!$A$3:$AA$180,9,FALSE)</f>
        <v>0</v>
      </c>
      <c r="T603" s="50">
        <f>VLOOKUP(A603,Dec2023Data!$A$3:$AA$180,16,FALSE)</f>
        <v>0</v>
      </c>
      <c r="U603" s="50">
        <f>VLOOKUP($A$8,Dec2023Data!$A$3:$AA$180,9,FALSE)</f>
        <v>0</v>
      </c>
      <c r="V603" s="50">
        <f>VLOOKUP(A603,Dec2023Data!$A$3:$AA$180,18,FALSE)</f>
        <v>0.433</v>
      </c>
      <c r="W603" s="50">
        <f>VLOOKUP($A$8,Dec2023Data!$A$3:$AA$180,9,FALSE)</f>
        <v>0</v>
      </c>
      <c r="X603" s="50">
        <f>VLOOKUP(A603,Dec2023Data!$A$3:$AA$180,19,FALSE)</f>
        <v>0</v>
      </c>
      <c r="Y603" s="50">
        <f>VLOOKUP($A$8,Dec2023Data!$A$3:$AA$180,9,FALSE)</f>
        <v>0</v>
      </c>
      <c r="Z603" s="50">
        <f>VLOOKUP(A603,Dec2023Data!$A$3:$AA$180,20,FALSE)</f>
        <v>0</v>
      </c>
      <c r="AA603" s="50">
        <f>VLOOKUP($A$8,Dec2023Data!$A$3:$AA$180,9,FALSE)</f>
        <v>0</v>
      </c>
      <c r="AB603" s="50">
        <f>VLOOKUP(A603,Dec2023Data!$A$3:$AA$180,21,FALSE)</f>
        <v>0</v>
      </c>
      <c r="AC603" s="50">
        <f>VLOOKUP($A$8,Dec2023Data!$A$3:$AA$180,9,FALSE)</f>
        <v>0</v>
      </c>
      <c r="AD603" s="50">
        <f>VLOOKUP(A603,Dec2023Data!$A$3:$AA$180,22,FALSE)</f>
        <v>0</v>
      </c>
      <c r="AE603" s="50">
        <f>VLOOKUP($A$8,Dec2023Data!$A$3:$AA$180,9,FALSE)</f>
        <v>0</v>
      </c>
      <c r="AF603" s="50">
        <f>VLOOKUP(A603,Dec2023Data!$A$3:$AA$180,23,FALSE)</f>
        <v>5.63</v>
      </c>
      <c r="AG603" s="51"/>
      <c r="AH603" s="51">
        <f>+AF603-R603-V603</f>
        <v>5.0679999999999996</v>
      </c>
      <c r="AI603" s="57">
        <f>+AH603/AF603</f>
        <v>0.90017761989342804</v>
      </c>
      <c r="AK603" s="51">
        <f>+N603+P603+R603</f>
        <v>0.129</v>
      </c>
    </row>
    <row r="604" spans="1:37" x14ac:dyDescent="0.25">
      <c r="B604" s="10"/>
      <c r="C604" s="7"/>
      <c r="D604" s="30"/>
      <c r="E604" s="27"/>
      <c r="F604" s="28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</row>
    <row r="605" spans="1:37" x14ac:dyDescent="0.25">
      <c r="A605" s="5" t="s">
        <v>796</v>
      </c>
      <c r="B605" s="10" t="s">
        <v>247</v>
      </c>
      <c r="C605" s="6" t="s">
        <v>797</v>
      </c>
      <c r="D605" s="25">
        <v>579274570</v>
      </c>
      <c r="E605" s="25">
        <v>0</v>
      </c>
      <c r="F605" s="25">
        <f>D605-E605</f>
        <v>579274570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</row>
    <row r="606" spans="1:37" x14ac:dyDescent="0.25">
      <c r="A606" s="5" t="s">
        <v>796</v>
      </c>
      <c r="B606" s="10"/>
      <c r="C606" s="7" t="s">
        <v>798</v>
      </c>
      <c r="D606" s="26">
        <f t="shared" ref="D606:E606" si="180">SUM(D605)</f>
        <v>579274570</v>
      </c>
      <c r="E606" s="26">
        <f t="shared" si="180"/>
        <v>0</v>
      </c>
      <c r="F606" s="26">
        <f>SUM(F605)</f>
        <v>579274570</v>
      </c>
      <c r="G606" s="50">
        <f>VLOOKUP(A606,Dec2023Data!$A$3:$AA$180,8,FALSE)</f>
        <v>4.2930000000000001</v>
      </c>
      <c r="H606" s="50">
        <f>VLOOKUP(A606,Dec2023Data!$A$3:$AA$180,9,FALSE)</f>
        <v>0</v>
      </c>
      <c r="I606" s="50">
        <f>VLOOKUP(A606,Dec2023Data!$A$3:$AA$180,10,FALSE)</f>
        <v>2.2269999999999999</v>
      </c>
      <c r="J606" s="50">
        <f>VLOOKUP($A$8,Dec2023Data!$A$3:$AA$180,9,FALSE)</f>
        <v>0</v>
      </c>
      <c r="K606" s="50">
        <f>VLOOKUP(A606,Dec2023Data!$A$3:$AA$180,11,FALSE)</f>
        <v>0.11899999999999999</v>
      </c>
      <c r="L606" s="50">
        <f>VLOOKUP($A$8,Dec2023Data!$A$3:$AA$180,9,FALSE)</f>
        <v>0</v>
      </c>
      <c r="M606" s="50">
        <f>VLOOKUP(A606,Dec2023Data!$A$3:$AA$180,12,FALSE)</f>
        <v>1.9470000000000001</v>
      </c>
      <c r="N606" s="50">
        <f>VLOOKUP(A606,Dec2023Data!$A$3:$AA$180,13,FALSE)</f>
        <v>0</v>
      </c>
      <c r="O606" s="50">
        <f>VLOOKUP($A$8,Dec2023Data!$A$3:$AA$180,9,FALSE)</f>
        <v>0</v>
      </c>
      <c r="P606" s="50">
        <f>VLOOKUP(A606,Dec2023Data!$A$3:$AA$180,14,FALSE)</f>
        <v>0</v>
      </c>
      <c r="Q606" s="50">
        <f>VLOOKUP($A$8,Dec2023Data!$A$3:$AA$180,9,FALSE)</f>
        <v>0</v>
      </c>
      <c r="R606" s="50">
        <f>VLOOKUP(A606,Dec2023Data!$A$3:$AA$180,15,FALSE)</f>
        <v>0.69899999999999995</v>
      </c>
      <c r="S606" s="50">
        <f>VLOOKUP($A$8,Dec2023Data!$A$3:$AA$180,9,FALSE)</f>
        <v>0</v>
      </c>
      <c r="T606" s="50">
        <f>VLOOKUP(A606,Dec2023Data!$A$3:$AA$180,16,FALSE)</f>
        <v>0</v>
      </c>
      <c r="U606" s="50">
        <f>VLOOKUP($A$8,Dec2023Data!$A$3:$AA$180,9,FALSE)</f>
        <v>0</v>
      </c>
      <c r="V606" s="50">
        <f>VLOOKUP(A606,Dec2023Data!$A$3:$AA$180,18,FALSE)</f>
        <v>0</v>
      </c>
      <c r="W606" s="50">
        <f>VLOOKUP($A$8,Dec2023Data!$A$3:$AA$180,9,FALSE)</f>
        <v>0</v>
      </c>
      <c r="X606" s="50">
        <f>VLOOKUP(A606,Dec2023Data!$A$3:$AA$180,19,FALSE)</f>
        <v>0</v>
      </c>
      <c r="Y606" s="50">
        <f>VLOOKUP($A$8,Dec2023Data!$A$3:$AA$180,9,FALSE)</f>
        <v>0</v>
      </c>
      <c r="Z606" s="50">
        <f>VLOOKUP(A606,Dec2023Data!$A$3:$AA$180,20,FALSE)</f>
        <v>0</v>
      </c>
      <c r="AA606" s="50">
        <f>VLOOKUP($A$8,Dec2023Data!$A$3:$AA$180,9,FALSE)</f>
        <v>0</v>
      </c>
      <c r="AB606" s="50">
        <f>VLOOKUP(A606,Dec2023Data!$A$3:$AA$180,21,FALSE)</f>
        <v>0</v>
      </c>
      <c r="AC606" s="50">
        <f>VLOOKUP($A$8,Dec2023Data!$A$3:$AA$180,9,FALSE)</f>
        <v>0</v>
      </c>
      <c r="AD606" s="50">
        <f>VLOOKUP(A606,Dec2023Data!$A$3:$AA$180,22,FALSE)</f>
        <v>0</v>
      </c>
      <c r="AE606" s="50">
        <f>VLOOKUP($A$8,Dec2023Data!$A$3:$AA$180,9,FALSE)</f>
        <v>0</v>
      </c>
      <c r="AF606" s="50">
        <f>VLOOKUP(A606,Dec2023Data!$A$3:$AA$180,23,FALSE)</f>
        <v>4.992</v>
      </c>
      <c r="AG606" s="51"/>
      <c r="AH606" s="51">
        <f>+AF606-R606-V606</f>
        <v>4.2930000000000001</v>
      </c>
      <c r="AI606" s="57">
        <f>+AH606/AF606</f>
        <v>0.85997596153846156</v>
      </c>
      <c r="AK606" s="51">
        <f>+N606+P606+R606</f>
        <v>0.69899999999999995</v>
      </c>
    </row>
    <row r="607" spans="1:37" x14ac:dyDescent="0.25">
      <c r="B607" s="10"/>
      <c r="C607" s="7"/>
      <c r="D607" s="25"/>
      <c r="E607" s="25"/>
      <c r="F607" s="28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</row>
    <row r="608" spans="1:37" x14ac:dyDescent="0.25">
      <c r="A608" s="22" t="s">
        <v>799</v>
      </c>
      <c r="B608" s="18" t="s">
        <v>260</v>
      </c>
      <c r="C608" s="18" t="s">
        <v>800</v>
      </c>
      <c r="D608" s="25">
        <v>164894890</v>
      </c>
      <c r="E608" s="25">
        <v>0</v>
      </c>
      <c r="F608" s="25">
        <f>D608-E608</f>
        <v>164894890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</row>
    <row r="609" spans="1:37" x14ac:dyDescent="0.25">
      <c r="A609" s="22" t="s">
        <v>799</v>
      </c>
      <c r="B609" s="10"/>
      <c r="C609" s="7" t="s">
        <v>801</v>
      </c>
      <c r="D609" s="26">
        <f t="shared" ref="D609:E609" si="181">SUM(D608)</f>
        <v>164894890</v>
      </c>
      <c r="E609" s="26">
        <f t="shared" si="181"/>
        <v>0</v>
      </c>
      <c r="F609" s="26">
        <f>SUM(F608)</f>
        <v>164894890</v>
      </c>
      <c r="G609" s="50">
        <v>27</v>
      </c>
      <c r="H609" s="50">
        <f>G609-I609</f>
        <v>5.6550000000000011</v>
      </c>
      <c r="I609" s="50">
        <f>VLOOKUP(A609,Dec2023Data!$A$3:$AA$180,10,FALSE)</f>
        <v>21.344999999999999</v>
      </c>
      <c r="J609" s="50">
        <f>VLOOKUP($A$8,Dec2023Data!$A$3:$AA$180,9,FALSE)</f>
        <v>0</v>
      </c>
      <c r="K609" s="50">
        <f>VLOOKUP(A609,Dec2023Data!$A$3:$AA$180,11,FALSE)</f>
        <v>0</v>
      </c>
      <c r="L609" s="50">
        <f>VLOOKUP($A$8,Dec2023Data!$A$3:$AA$180,9,FALSE)</f>
        <v>0</v>
      </c>
      <c r="M609" s="50">
        <f>VLOOKUP(A609,Dec2023Data!$A$3:$AA$180,12,FALSE)</f>
        <v>0</v>
      </c>
      <c r="N609" s="50">
        <f>VLOOKUP(A609,Dec2023Data!$A$3:$AA$180,13,FALSE)</f>
        <v>0</v>
      </c>
      <c r="O609" s="50">
        <f>VLOOKUP($A$8,Dec2023Data!$A$3:$AA$180,9,FALSE)</f>
        <v>0</v>
      </c>
      <c r="P609" s="50">
        <f>VLOOKUP(A609,Dec2023Data!$A$3:$AA$180,14,FALSE)</f>
        <v>0</v>
      </c>
      <c r="Q609" s="50">
        <f>VLOOKUP($A$8,Dec2023Data!$A$3:$AA$180,9,FALSE)</f>
        <v>0</v>
      </c>
      <c r="R609" s="50">
        <f>VLOOKUP(A609,Dec2023Data!$A$3:$AA$180,15,FALSE)</f>
        <v>7.2409999999999997</v>
      </c>
      <c r="S609" s="50">
        <f>VLOOKUP($A$8,Dec2023Data!$A$3:$AA$180,9,FALSE)</f>
        <v>0</v>
      </c>
      <c r="T609" s="50">
        <f>VLOOKUP(A609,Dec2023Data!$A$3:$AA$180,16,FALSE)</f>
        <v>0</v>
      </c>
      <c r="U609" s="50">
        <f>VLOOKUP($A$8,Dec2023Data!$A$3:$AA$180,9,FALSE)</f>
        <v>0</v>
      </c>
      <c r="V609" s="50">
        <f>VLOOKUP(A609,Dec2023Data!$A$3:$AA$180,18,FALSE)</f>
        <v>8.4819999999999993</v>
      </c>
      <c r="W609" s="50">
        <f>VLOOKUP($A$8,Dec2023Data!$A$3:$AA$180,9,FALSE)</f>
        <v>0</v>
      </c>
      <c r="X609" s="50">
        <f>VLOOKUP(A609,Dec2023Data!$A$3:$AA$180,19,FALSE)</f>
        <v>0</v>
      </c>
      <c r="Y609" s="50">
        <f>VLOOKUP($A$8,Dec2023Data!$A$3:$AA$180,9,FALSE)</f>
        <v>0</v>
      </c>
      <c r="Z609" s="50">
        <f>VLOOKUP(A609,Dec2023Data!$A$3:$AA$180,20,FALSE)</f>
        <v>0</v>
      </c>
      <c r="AA609" s="50">
        <f>VLOOKUP($A$8,Dec2023Data!$A$3:$AA$180,9,FALSE)</f>
        <v>0</v>
      </c>
      <c r="AB609" s="50">
        <f>VLOOKUP(A609,Dec2023Data!$A$3:$AA$180,21,FALSE)</f>
        <v>0</v>
      </c>
      <c r="AC609" s="50">
        <f>VLOOKUP($A$8,Dec2023Data!$A$3:$AA$180,9,FALSE)</f>
        <v>0</v>
      </c>
      <c r="AD609" s="50">
        <f>VLOOKUP(A609,Dec2023Data!$A$3:$AA$180,22,FALSE)</f>
        <v>0</v>
      </c>
      <c r="AE609" s="50">
        <f>VLOOKUP($A$8,Dec2023Data!$A$3:$AA$180,9,FALSE)</f>
        <v>0</v>
      </c>
      <c r="AF609" s="50">
        <f>VLOOKUP(A609,Dec2023Data!$A$3:$AA$180,23,FALSE)</f>
        <v>37.067999999999998</v>
      </c>
      <c r="AG609" s="51"/>
      <c r="AH609" s="51">
        <f>+AF609-R609-V609</f>
        <v>21.344999999999999</v>
      </c>
      <c r="AI609" s="57">
        <f>+AH609/AF609</f>
        <v>0.57583360310780185</v>
      </c>
      <c r="AK609" s="51">
        <f>+N609+P609+R609</f>
        <v>7.2409999999999997</v>
      </c>
    </row>
    <row r="610" spans="1:37" x14ac:dyDescent="0.25">
      <c r="B610" s="10"/>
      <c r="C610" s="7"/>
      <c r="D610" s="25"/>
      <c r="E610" s="25"/>
      <c r="F610" s="28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</row>
    <row r="611" spans="1:37" x14ac:dyDescent="0.25">
      <c r="A611" s="5" t="s">
        <v>802</v>
      </c>
      <c r="B611" s="10" t="s">
        <v>260</v>
      </c>
      <c r="C611" s="6" t="s">
        <v>803</v>
      </c>
      <c r="D611" s="25">
        <v>139736680</v>
      </c>
      <c r="E611" s="25">
        <v>0</v>
      </c>
      <c r="F611" s="25">
        <f>D611-E611</f>
        <v>139736680</v>
      </c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</row>
    <row r="612" spans="1:37" x14ac:dyDescent="0.25">
      <c r="A612" s="5" t="s">
        <v>802</v>
      </c>
      <c r="B612" s="10"/>
      <c r="C612" s="7" t="s">
        <v>804</v>
      </c>
      <c r="D612" s="26">
        <f t="shared" ref="D612:F612" si="182">SUM(D611)</f>
        <v>139736680</v>
      </c>
      <c r="E612" s="26">
        <f t="shared" si="182"/>
        <v>0</v>
      </c>
      <c r="F612" s="26">
        <f t="shared" si="182"/>
        <v>139736680</v>
      </c>
      <c r="G612" s="50">
        <f>VLOOKUP(A612,Dec2023Data!$A$3:$AA$180,8,FALSE)</f>
        <v>27</v>
      </c>
      <c r="H612" s="50">
        <f>VLOOKUP(A612,Dec2023Data!$A$3:$AA$180,9,FALSE)</f>
        <v>8.968</v>
      </c>
      <c r="I612" s="50">
        <f>VLOOKUP(A612,Dec2023Data!$A$3:$AA$180,10,FALSE)</f>
        <v>18.032</v>
      </c>
      <c r="J612" s="50">
        <f>VLOOKUP($A$8,Dec2023Data!$A$3:$AA$180,9,FALSE)</f>
        <v>0</v>
      </c>
      <c r="K612" s="50">
        <f>VLOOKUP(A612,Dec2023Data!$A$3:$AA$180,11,FALSE)</f>
        <v>0</v>
      </c>
      <c r="L612" s="50">
        <f>VLOOKUP($A$8,Dec2023Data!$A$3:$AA$180,9,FALSE)</f>
        <v>0</v>
      </c>
      <c r="M612" s="50">
        <f>VLOOKUP(A612,Dec2023Data!$A$3:$AA$180,12,FALSE)</f>
        <v>0</v>
      </c>
      <c r="N612" s="50">
        <f>VLOOKUP(A612,Dec2023Data!$A$3:$AA$180,13,FALSE)</f>
        <v>0</v>
      </c>
      <c r="O612" s="50">
        <f>VLOOKUP($A$8,Dec2023Data!$A$3:$AA$180,9,FALSE)</f>
        <v>0</v>
      </c>
      <c r="P612" s="50">
        <f>VLOOKUP(A612,Dec2023Data!$A$3:$AA$180,14,FALSE)</f>
        <v>0</v>
      </c>
      <c r="Q612" s="50">
        <f>VLOOKUP($A$8,Dec2023Data!$A$3:$AA$180,9,FALSE)</f>
        <v>0</v>
      </c>
      <c r="R612" s="50">
        <f>VLOOKUP(A612,Dec2023Data!$A$3:$AA$180,15,FALSE)</f>
        <v>11.554</v>
      </c>
      <c r="S612" s="50">
        <f>VLOOKUP($A$8,Dec2023Data!$A$3:$AA$180,9,FALSE)</f>
        <v>0</v>
      </c>
      <c r="T612" s="50">
        <f>VLOOKUP(A612,Dec2023Data!$A$3:$AA$180,16,FALSE)</f>
        <v>6.4000000000000001E-2</v>
      </c>
      <c r="U612" s="50">
        <f>VLOOKUP($A$8,Dec2023Data!$A$3:$AA$180,9,FALSE)</f>
        <v>0</v>
      </c>
      <c r="V612" s="50">
        <f>VLOOKUP(A612,Dec2023Data!$A$3:$AA$180,18,FALSE)</f>
        <v>8.11</v>
      </c>
      <c r="W612" s="50">
        <f>VLOOKUP($A$8,Dec2023Data!$A$3:$AA$180,9,FALSE)</f>
        <v>0</v>
      </c>
      <c r="X612" s="50">
        <f>VLOOKUP(A612,Dec2023Data!$A$3:$AA$180,19,FALSE)</f>
        <v>0</v>
      </c>
      <c r="Y612" s="50">
        <f>VLOOKUP($A$8,Dec2023Data!$A$3:$AA$180,9,FALSE)</f>
        <v>0</v>
      </c>
      <c r="Z612" s="50">
        <f>VLOOKUP(A612,Dec2023Data!$A$3:$AA$180,20,FALSE)</f>
        <v>0</v>
      </c>
      <c r="AA612" s="50">
        <f>VLOOKUP($A$8,Dec2023Data!$A$3:$AA$180,9,FALSE)</f>
        <v>0</v>
      </c>
      <c r="AB612" s="50">
        <f>VLOOKUP(A612,Dec2023Data!$A$3:$AA$180,21,FALSE)</f>
        <v>0</v>
      </c>
      <c r="AC612" s="50">
        <f>VLOOKUP($A$8,Dec2023Data!$A$3:$AA$180,9,FALSE)</f>
        <v>0</v>
      </c>
      <c r="AD612" s="50">
        <f>VLOOKUP(A612,Dec2023Data!$A$3:$AA$180,22,FALSE)</f>
        <v>0</v>
      </c>
      <c r="AE612" s="50">
        <f>VLOOKUP($A$8,Dec2023Data!$A$3:$AA$180,9,FALSE)</f>
        <v>0</v>
      </c>
      <c r="AF612" s="50">
        <f>VLOOKUP(A612,Dec2023Data!$A$3:$AA$180,23,FALSE)</f>
        <v>37.76</v>
      </c>
      <c r="AG612" s="51"/>
      <c r="AH612" s="51">
        <f>+AF612-R612-V612</f>
        <v>18.095999999999997</v>
      </c>
      <c r="AI612" s="57">
        <f>+AH612/AF612</f>
        <v>0.47923728813559313</v>
      </c>
      <c r="AK612" s="51">
        <f>+N612+P612+R612</f>
        <v>11.554</v>
      </c>
    </row>
    <row r="613" spans="1:37" x14ac:dyDescent="0.25">
      <c r="B613" s="10"/>
      <c r="C613" s="7"/>
      <c r="D613" s="25"/>
      <c r="E613" s="25"/>
      <c r="F613" s="26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</row>
    <row r="614" spans="1:37" x14ac:dyDescent="0.25">
      <c r="A614" s="5" t="s">
        <v>805</v>
      </c>
      <c r="B614" s="10" t="s">
        <v>260</v>
      </c>
      <c r="C614" s="6" t="s">
        <v>806</v>
      </c>
      <c r="D614" s="25">
        <v>20466540</v>
      </c>
      <c r="E614" s="25">
        <v>0</v>
      </c>
      <c r="F614" s="25">
        <f>D614-E614</f>
        <v>20466540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</row>
    <row r="615" spans="1:37" x14ac:dyDescent="0.25">
      <c r="A615" s="5" t="s">
        <v>805</v>
      </c>
      <c r="B615" s="10" t="s">
        <v>135</v>
      </c>
      <c r="C615" s="6" t="s">
        <v>806</v>
      </c>
      <c r="D615" s="25">
        <v>27215</v>
      </c>
      <c r="E615" s="25">
        <v>0</v>
      </c>
      <c r="F615" s="25">
        <f>D615-E615</f>
        <v>27215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</row>
    <row r="616" spans="1:37" x14ac:dyDescent="0.25">
      <c r="A616" s="5" t="s">
        <v>805</v>
      </c>
      <c r="B616" s="10"/>
      <c r="C616" s="7" t="s">
        <v>807</v>
      </c>
      <c r="D616" s="26">
        <f t="shared" ref="D616:E616" si="183">SUM(D614:D615)</f>
        <v>20493755</v>
      </c>
      <c r="E616" s="26">
        <f t="shared" si="183"/>
        <v>0</v>
      </c>
      <c r="F616" s="26">
        <f>SUM(F614:F615)</f>
        <v>20493755</v>
      </c>
      <c r="G616" s="50">
        <f>VLOOKUP(A616,Dec2023Data!$A$3:$AA$180,8,FALSE)</f>
        <v>27</v>
      </c>
      <c r="H616" s="50">
        <f>VLOOKUP(A616,Dec2023Data!$A$3:$AA$180,9,FALSE)</f>
        <v>2.5019999999999998</v>
      </c>
      <c r="I616" s="50">
        <f>VLOOKUP(A616,Dec2023Data!$A$3:$AA$180,10,FALSE)</f>
        <v>24.498000000000001</v>
      </c>
      <c r="J616" s="50">
        <f>VLOOKUP($A$8,Dec2023Data!$A$3:$AA$180,9,FALSE)</f>
        <v>0</v>
      </c>
      <c r="K616" s="50">
        <f>VLOOKUP(A616,Dec2023Data!$A$3:$AA$180,11,FALSE)</f>
        <v>0</v>
      </c>
      <c r="L616" s="50">
        <f>VLOOKUP($A$8,Dec2023Data!$A$3:$AA$180,9,FALSE)</f>
        <v>0</v>
      </c>
      <c r="M616" s="50">
        <f>VLOOKUP(A616,Dec2023Data!$A$3:$AA$180,12,FALSE)</f>
        <v>0</v>
      </c>
      <c r="N616" s="50">
        <f>VLOOKUP(A616,Dec2023Data!$A$3:$AA$180,13,FALSE)</f>
        <v>0</v>
      </c>
      <c r="O616" s="50">
        <f>VLOOKUP($A$8,Dec2023Data!$A$3:$AA$180,9,FALSE)</f>
        <v>0</v>
      </c>
      <c r="P616" s="50">
        <f>VLOOKUP(A616,Dec2023Data!$A$3:$AA$180,14,FALSE)</f>
        <v>0</v>
      </c>
      <c r="Q616" s="50">
        <f>VLOOKUP($A$8,Dec2023Data!$A$3:$AA$180,9,FALSE)</f>
        <v>0</v>
      </c>
      <c r="R616" s="50">
        <f>VLOOKUP(A616,Dec2023Data!$A$3:$AA$180,15,FALSE)</f>
        <v>0</v>
      </c>
      <c r="S616" s="50">
        <f>VLOOKUP($A$8,Dec2023Data!$A$3:$AA$180,9,FALSE)</f>
        <v>0</v>
      </c>
      <c r="T616" s="50">
        <f>VLOOKUP(A616,Dec2023Data!$A$3:$AA$180,16,FALSE)</f>
        <v>0</v>
      </c>
      <c r="U616" s="50">
        <f>VLOOKUP($A$8,Dec2023Data!$A$3:$AA$180,9,FALSE)</f>
        <v>0</v>
      </c>
      <c r="V616" s="50">
        <f>VLOOKUP(A616,Dec2023Data!$A$3:$AA$180,18,FALSE)</f>
        <v>13</v>
      </c>
      <c r="W616" s="50">
        <f>VLOOKUP($A$8,Dec2023Data!$A$3:$AA$180,9,FALSE)</f>
        <v>0</v>
      </c>
      <c r="X616" s="50">
        <f>VLOOKUP(A616,Dec2023Data!$A$3:$AA$180,19,FALSE)</f>
        <v>0</v>
      </c>
      <c r="Y616" s="50">
        <f>VLOOKUP($A$8,Dec2023Data!$A$3:$AA$180,9,FALSE)</f>
        <v>0</v>
      </c>
      <c r="Z616" s="50">
        <f>VLOOKUP(A616,Dec2023Data!$A$3:$AA$180,20,FALSE)</f>
        <v>0</v>
      </c>
      <c r="AA616" s="50">
        <f>VLOOKUP($A$8,Dec2023Data!$A$3:$AA$180,9,FALSE)</f>
        <v>0</v>
      </c>
      <c r="AB616" s="50">
        <f>VLOOKUP(A616,Dec2023Data!$A$3:$AA$180,21,FALSE)</f>
        <v>0</v>
      </c>
      <c r="AC616" s="50">
        <f>VLOOKUP($A$8,Dec2023Data!$A$3:$AA$180,9,FALSE)</f>
        <v>0</v>
      </c>
      <c r="AD616" s="50">
        <f>VLOOKUP(A616,Dec2023Data!$A$3:$AA$180,22,FALSE)</f>
        <v>0</v>
      </c>
      <c r="AE616" s="50">
        <f>VLOOKUP($A$8,Dec2023Data!$A$3:$AA$180,9,FALSE)</f>
        <v>0</v>
      </c>
      <c r="AF616" s="50">
        <f>VLOOKUP(A616,Dec2023Data!$A$3:$AA$180,23,FALSE)</f>
        <v>37.497999999999998</v>
      </c>
      <c r="AG616" s="51"/>
      <c r="AH616" s="51">
        <f>+AF616-R616-V616</f>
        <v>24.497999999999998</v>
      </c>
      <c r="AI616" s="57">
        <f>+AH616/AF616</f>
        <v>0.65331484345831781</v>
      </c>
      <c r="AK616" s="51">
        <f>+N616+P616+R616</f>
        <v>0</v>
      </c>
    </row>
    <row r="617" spans="1:37" x14ac:dyDescent="0.25">
      <c r="B617" s="10"/>
      <c r="C617" s="7"/>
      <c r="D617" s="25"/>
      <c r="E617" s="25"/>
      <c r="F617" s="25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</row>
    <row r="618" spans="1:37" x14ac:dyDescent="0.25">
      <c r="A618" s="22" t="s">
        <v>808</v>
      </c>
      <c r="B618" s="10" t="s">
        <v>260</v>
      </c>
      <c r="C618" s="6" t="s">
        <v>809</v>
      </c>
      <c r="D618" s="25">
        <v>15352910</v>
      </c>
      <c r="E618" s="25">
        <v>0</v>
      </c>
      <c r="F618" s="25">
        <f>D618-E618</f>
        <v>15352910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</row>
    <row r="619" spans="1:37" x14ac:dyDescent="0.25">
      <c r="A619" s="22" t="s">
        <v>808</v>
      </c>
      <c r="B619" s="10" t="s">
        <v>135</v>
      </c>
      <c r="C619" s="6" t="s">
        <v>809</v>
      </c>
      <c r="D619" s="25">
        <v>1219351</v>
      </c>
      <c r="E619" s="25">
        <v>0</v>
      </c>
      <c r="F619" s="25">
        <f>D619-E619</f>
        <v>1219351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</row>
    <row r="620" spans="1:37" x14ac:dyDescent="0.25">
      <c r="A620" s="22" t="s">
        <v>808</v>
      </c>
      <c r="B620" s="10"/>
      <c r="C620" s="7" t="s">
        <v>810</v>
      </c>
      <c r="D620" s="26">
        <f t="shared" ref="D620:E620" si="184">SUM(D618:D619)</f>
        <v>16572261</v>
      </c>
      <c r="E620" s="26">
        <f t="shared" si="184"/>
        <v>0</v>
      </c>
      <c r="F620" s="26">
        <f>SUM(F618:F619)</f>
        <v>16572261</v>
      </c>
      <c r="G620" s="50">
        <f>VLOOKUP(A620,Dec2023Data!$A$3:$AA$180,8,FALSE)</f>
        <v>27</v>
      </c>
      <c r="H620" s="50">
        <f>VLOOKUP(A620,Dec2023Data!$A$3:$AA$180,9,FALSE)</f>
        <v>4.3250000000000002</v>
      </c>
      <c r="I620" s="50">
        <f>VLOOKUP(A620,Dec2023Data!$A$3:$AA$180,10,FALSE)</f>
        <v>22.675000000000001</v>
      </c>
      <c r="J620" s="50">
        <f>VLOOKUP($A$8,Dec2023Data!$A$3:$AA$180,9,FALSE)</f>
        <v>0</v>
      </c>
      <c r="K620" s="50">
        <f>VLOOKUP(A620,Dec2023Data!$A$3:$AA$180,11,FALSE)</f>
        <v>0</v>
      </c>
      <c r="L620" s="50">
        <f>VLOOKUP($A$8,Dec2023Data!$A$3:$AA$180,9,FALSE)</f>
        <v>0</v>
      </c>
      <c r="M620" s="50">
        <f>VLOOKUP(A620,Dec2023Data!$A$3:$AA$180,12,FALSE)</f>
        <v>0</v>
      </c>
      <c r="N620" s="50">
        <f>VLOOKUP(A620,Dec2023Data!$A$3:$AA$180,13,FALSE)</f>
        <v>0</v>
      </c>
      <c r="O620" s="50">
        <f>VLOOKUP($A$8,Dec2023Data!$A$3:$AA$180,9,FALSE)</f>
        <v>0</v>
      </c>
      <c r="P620" s="50">
        <f>VLOOKUP(A620,Dec2023Data!$A$3:$AA$180,14,FALSE)</f>
        <v>0</v>
      </c>
      <c r="Q620" s="50">
        <f>VLOOKUP($A$8,Dec2023Data!$A$3:$AA$180,9,FALSE)</f>
        <v>0</v>
      </c>
      <c r="R620" s="50">
        <f>VLOOKUP(A620,Dec2023Data!$A$3:$AA$180,15,FALSE)</f>
        <v>17.16</v>
      </c>
      <c r="S620" s="50">
        <f>VLOOKUP($A$8,Dec2023Data!$A$3:$AA$180,9,FALSE)</f>
        <v>0</v>
      </c>
      <c r="T620" s="50">
        <f>VLOOKUP(A620,Dec2023Data!$A$3:$AA$180,16,FALSE)</f>
        <v>4.0000000000000001E-3</v>
      </c>
      <c r="U620" s="50">
        <f>VLOOKUP($A$8,Dec2023Data!$A$3:$AA$180,9,FALSE)</f>
        <v>0</v>
      </c>
      <c r="V620" s="50">
        <f>VLOOKUP(A620,Dec2023Data!$A$3:$AA$180,18,FALSE)</f>
        <v>0</v>
      </c>
      <c r="W620" s="50">
        <f>VLOOKUP($A$8,Dec2023Data!$A$3:$AA$180,9,FALSE)</f>
        <v>0</v>
      </c>
      <c r="X620" s="50">
        <f>VLOOKUP(A620,Dec2023Data!$A$3:$AA$180,19,FALSE)</f>
        <v>0</v>
      </c>
      <c r="Y620" s="50">
        <f>VLOOKUP($A$8,Dec2023Data!$A$3:$AA$180,9,FALSE)</f>
        <v>0</v>
      </c>
      <c r="Z620" s="50">
        <f>VLOOKUP(A620,Dec2023Data!$A$3:$AA$180,20,FALSE)</f>
        <v>0</v>
      </c>
      <c r="AA620" s="50">
        <f>VLOOKUP($A$8,Dec2023Data!$A$3:$AA$180,9,FALSE)</f>
        <v>0</v>
      </c>
      <c r="AB620" s="50">
        <f>VLOOKUP(A620,Dec2023Data!$A$3:$AA$180,21,FALSE)</f>
        <v>0</v>
      </c>
      <c r="AC620" s="50">
        <f>VLOOKUP($A$8,Dec2023Data!$A$3:$AA$180,9,FALSE)</f>
        <v>0</v>
      </c>
      <c r="AD620" s="50">
        <f>VLOOKUP(A620,Dec2023Data!$A$3:$AA$180,22,FALSE)</f>
        <v>0</v>
      </c>
      <c r="AE620" s="50">
        <f>VLOOKUP($A$8,Dec2023Data!$A$3:$AA$180,9,FALSE)</f>
        <v>0</v>
      </c>
      <c r="AF620" s="50">
        <f>VLOOKUP(A620,Dec2023Data!$A$3:$AA$180,23,FALSE)</f>
        <v>39.838999999999999</v>
      </c>
      <c r="AG620" s="51"/>
      <c r="AH620" s="51">
        <f>+AF620-R620-V620</f>
        <v>22.678999999999998</v>
      </c>
      <c r="AI620" s="57">
        <f>+AH620/AF620</f>
        <v>0.56926629684480035</v>
      </c>
      <c r="AK620" s="51">
        <f>+N620+P620+R620</f>
        <v>17.16</v>
      </c>
    </row>
    <row r="621" spans="1:37" x14ac:dyDescent="0.25">
      <c r="B621" s="10"/>
      <c r="C621" s="7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</row>
    <row r="622" spans="1:37" x14ac:dyDescent="0.25">
      <c r="B622" s="10"/>
      <c r="C622" s="7"/>
      <c r="G622" s="51">
        <f>SUM(G8:G620)</f>
        <v>4140.6339999999982</v>
      </c>
      <c r="H622" s="51">
        <f t="shared" ref="H622:AF622" si="185">SUM(H8:H620)</f>
        <v>346.25099999999992</v>
      </c>
      <c r="I622" s="51">
        <f t="shared" si="185"/>
        <v>3763.0219999999977</v>
      </c>
      <c r="J622" s="51">
        <f t="shared" si="185"/>
        <v>0</v>
      </c>
      <c r="K622" s="51">
        <f t="shared" si="185"/>
        <v>4.1420000000000003</v>
      </c>
      <c r="L622" s="51">
        <f t="shared" si="185"/>
        <v>0</v>
      </c>
      <c r="M622" s="51">
        <f t="shared" si="185"/>
        <v>26.925000000000001</v>
      </c>
      <c r="N622" s="51">
        <f t="shared" si="185"/>
        <v>38.114999999999995</v>
      </c>
      <c r="O622" s="51">
        <f t="shared" si="185"/>
        <v>0</v>
      </c>
      <c r="P622" s="51">
        <f t="shared" si="185"/>
        <v>4.4999999999999998E-2</v>
      </c>
      <c r="Q622" s="51">
        <f t="shared" si="185"/>
        <v>0</v>
      </c>
      <c r="R622" s="51">
        <f t="shared" si="185"/>
        <v>748.88752699999986</v>
      </c>
      <c r="S622" s="51">
        <f t="shared" si="185"/>
        <v>0</v>
      </c>
      <c r="T622" s="51">
        <f t="shared" si="185"/>
        <v>21.875443999999995</v>
      </c>
      <c r="U622" s="51">
        <f t="shared" si="185"/>
        <v>0</v>
      </c>
      <c r="V622" s="51">
        <f t="shared" si="185"/>
        <v>1047.4974990000001</v>
      </c>
      <c r="W622" s="51">
        <f t="shared" si="185"/>
        <v>0</v>
      </c>
      <c r="X622" s="51">
        <f t="shared" si="185"/>
        <v>5.9409999999999989</v>
      </c>
      <c r="Y622" s="51">
        <f t="shared" si="185"/>
        <v>0</v>
      </c>
      <c r="Z622" s="51">
        <f t="shared" si="185"/>
        <v>12.173</v>
      </c>
      <c r="AA622" s="51">
        <f t="shared" si="185"/>
        <v>0</v>
      </c>
      <c r="AB622" s="51">
        <f t="shared" si="185"/>
        <v>22.797523999999999</v>
      </c>
      <c r="AC622" s="51">
        <f t="shared" si="185"/>
        <v>0</v>
      </c>
      <c r="AD622" s="51">
        <f t="shared" si="185"/>
        <v>6.3120000000000003</v>
      </c>
      <c r="AE622" s="51">
        <f t="shared" si="185"/>
        <v>0</v>
      </c>
      <c r="AF622" s="51">
        <f t="shared" si="185"/>
        <v>5697.7329940000036</v>
      </c>
      <c r="AG622" s="51"/>
    </row>
    <row r="623" spans="1:37" x14ac:dyDescent="0.25">
      <c r="B623" s="10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</row>
    <row r="624" spans="1:37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03EF-5873-46C1-AECB-DB8FB0784A1F}">
  <dimension ref="A1:Z182"/>
  <sheetViews>
    <sheetView workbookViewId="0">
      <pane xSplit="2" ySplit="2" topLeftCell="G82" activePane="bottomRight" state="frozen"/>
      <selection pane="topRight" activeCell="C1" sqref="C1"/>
      <selection pane="bottomLeft" activeCell="A3" sqref="A3"/>
      <selection pane="bottomRight" activeCell="I90" sqref="I90"/>
    </sheetView>
  </sheetViews>
  <sheetFormatPr defaultRowHeight="15" x14ac:dyDescent="0.25"/>
  <cols>
    <col min="1" max="1" width="7.85546875" style="1" customWidth="1"/>
    <col min="2" max="2" width="16.5703125" bestFit="1" customWidth="1"/>
    <col min="3" max="3" width="18.5703125" bestFit="1" customWidth="1"/>
    <col min="4" max="4" width="25.85546875" style="2" bestFit="1" customWidth="1"/>
    <col min="5" max="5" width="15.42578125" style="2" bestFit="1" customWidth="1"/>
    <col min="6" max="6" width="29.42578125" style="2" bestFit="1" customWidth="1"/>
    <col min="7" max="7" width="22.85546875" style="2" bestFit="1" customWidth="1"/>
    <col min="8" max="8" width="23.85546875" style="3" bestFit="1" customWidth="1"/>
    <col min="9" max="9" width="28.85546875" style="3" bestFit="1" customWidth="1"/>
    <col min="10" max="10" width="25.85546875" style="3" bestFit="1" customWidth="1"/>
    <col min="11" max="11" width="25.42578125" style="3" bestFit="1" customWidth="1"/>
    <col min="12" max="12" width="30.42578125" style="3" bestFit="1" customWidth="1"/>
    <col min="13" max="13" width="23.42578125" style="3" bestFit="1" customWidth="1"/>
    <col min="14" max="14" width="29.140625" style="3" bestFit="1" customWidth="1"/>
    <col min="15" max="15" width="26.85546875" style="3" bestFit="1" customWidth="1"/>
    <col min="16" max="16" width="15.85546875" style="3" bestFit="1" customWidth="1"/>
    <col min="17" max="17" width="14.85546875" style="3" bestFit="1" customWidth="1"/>
    <col min="18" max="18" width="24.28515625" style="3" bestFit="1" customWidth="1"/>
    <col min="19" max="19" width="17.140625" style="3" bestFit="1" customWidth="1"/>
    <col min="20" max="20" width="10.28515625" style="3" bestFit="1" customWidth="1"/>
    <col min="21" max="21" width="32" style="3" bestFit="1" customWidth="1"/>
    <col min="22" max="22" width="17.140625" style="3" bestFit="1" customWidth="1"/>
    <col min="23" max="23" width="9.140625" style="3" bestFit="1"/>
    <col min="24" max="24" width="24.28515625" style="3" bestFit="1" customWidth="1"/>
    <col min="25" max="25" width="17.140625" style="2" bestFit="1" customWidth="1"/>
  </cols>
  <sheetData>
    <row r="1" spans="1:26" s="4" customFormat="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</row>
    <row r="2" spans="1:26" x14ac:dyDescent="0.25">
      <c r="A2" s="1" t="s">
        <v>0</v>
      </c>
      <c r="B2" t="s">
        <v>1</v>
      </c>
      <c r="C2" t="s">
        <v>2</v>
      </c>
      <c r="D2" s="2" t="s">
        <v>3</v>
      </c>
      <c r="E2" s="2" t="s">
        <v>4</v>
      </c>
      <c r="F2" s="2" t="s">
        <v>5</v>
      </c>
      <c r="G2" s="2" t="s">
        <v>23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265</v>
      </c>
      <c r="X2" s="3" t="s">
        <v>21</v>
      </c>
      <c r="Y2" s="2" t="s">
        <v>22</v>
      </c>
      <c r="Z2" t="s">
        <v>266</v>
      </c>
    </row>
    <row r="3" spans="1:26" x14ac:dyDescent="0.25">
      <c r="A3" s="48" t="s">
        <v>277</v>
      </c>
      <c r="B3" t="s">
        <v>24</v>
      </c>
      <c r="C3" t="s">
        <v>25</v>
      </c>
      <c r="D3" s="2">
        <v>1232202510</v>
      </c>
      <c r="E3" s="2">
        <v>31247520</v>
      </c>
      <c r="F3" s="2">
        <v>1200954990</v>
      </c>
      <c r="G3" s="2">
        <v>159684.66</v>
      </c>
      <c r="H3" s="3">
        <v>27</v>
      </c>
      <c r="I3" s="3">
        <v>0</v>
      </c>
      <c r="J3" s="3">
        <v>27</v>
      </c>
      <c r="K3" s="3">
        <v>0</v>
      </c>
      <c r="L3" s="3">
        <v>0</v>
      </c>
      <c r="M3" s="3">
        <v>0.17799999999999999</v>
      </c>
      <c r="N3" s="3">
        <v>0</v>
      </c>
      <c r="O3" s="3">
        <v>15.164</v>
      </c>
      <c r="P3" s="3">
        <v>0.13300000000000001</v>
      </c>
      <c r="Q3" s="3">
        <v>42.475000000000001</v>
      </c>
      <c r="R3" s="3">
        <v>10.079000000000001</v>
      </c>
      <c r="S3" s="3">
        <v>0</v>
      </c>
      <c r="T3" s="3">
        <v>0</v>
      </c>
      <c r="U3" s="3">
        <v>0</v>
      </c>
      <c r="V3" s="3">
        <v>0</v>
      </c>
      <c r="W3" s="3">
        <v>52.554000000000002</v>
      </c>
      <c r="X3" s="3">
        <v>58.73</v>
      </c>
      <c r="Y3" s="2">
        <v>39194701.924000002</v>
      </c>
      <c r="Z3" t="s">
        <v>267</v>
      </c>
    </row>
    <row r="4" spans="1:26" x14ac:dyDescent="0.25">
      <c r="A4" s="48" t="s">
        <v>280</v>
      </c>
      <c r="B4" t="s">
        <v>24</v>
      </c>
      <c r="C4" t="s">
        <v>26</v>
      </c>
      <c r="D4" s="2">
        <v>4751144900</v>
      </c>
      <c r="E4" s="2">
        <v>506863436</v>
      </c>
      <c r="F4" s="2">
        <v>4244281464</v>
      </c>
      <c r="G4" s="2">
        <v>0</v>
      </c>
      <c r="H4" s="3">
        <v>27</v>
      </c>
      <c r="I4" s="3">
        <v>0</v>
      </c>
      <c r="J4" s="3">
        <v>27</v>
      </c>
      <c r="K4" s="3">
        <v>0</v>
      </c>
      <c r="L4" s="3">
        <v>0</v>
      </c>
      <c r="M4" s="3">
        <v>0</v>
      </c>
      <c r="N4" s="3">
        <v>0</v>
      </c>
      <c r="O4" s="3">
        <v>15.930999999999999</v>
      </c>
      <c r="P4" s="3">
        <v>0.16400000000000001</v>
      </c>
      <c r="Q4" s="3">
        <v>43.094999999999999</v>
      </c>
      <c r="R4" s="3">
        <v>18.664999999999999</v>
      </c>
      <c r="S4" s="3">
        <v>0</v>
      </c>
      <c r="T4" s="3">
        <v>0</v>
      </c>
      <c r="U4" s="3">
        <v>0</v>
      </c>
      <c r="V4" s="3">
        <v>0</v>
      </c>
      <c r="W4" s="3">
        <v>61.76</v>
      </c>
      <c r="X4" s="3">
        <v>94.313000000000002</v>
      </c>
      <c r="Y4" s="2">
        <v>302383464.96499997</v>
      </c>
      <c r="Z4" t="s">
        <v>267</v>
      </c>
    </row>
    <row r="5" spans="1:26" x14ac:dyDescent="0.25">
      <c r="A5" s="49" t="s">
        <v>283</v>
      </c>
      <c r="B5" t="s">
        <v>24</v>
      </c>
      <c r="C5" t="s">
        <v>27</v>
      </c>
      <c r="D5" s="2">
        <v>1244394380</v>
      </c>
      <c r="E5" s="2">
        <v>10144740</v>
      </c>
      <c r="F5" s="2">
        <v>1234249640</v>
      </c>
      <c r="G5" s="2">
        <v>55449</v>
      </c>
      <c r="H5" s="3">
        <v>27</v>
      </c>
      <c r="I5" s="3">
        <v>0</v>
      </c>
      <c r="J5" s="3">
        <v>27</v>
      </c>
      <c r="K5" s="3">
        <v>0</v>
      </c>
      <c r="L5" s="3">
        <v>0</v>
      </c>
      <c r="M5" s="3">
        <v>0</v>
      </c>
      <c r="N5" s="3">
        <v>0</v>
      </c>
      <c r="O5" s="3">
        <v>3.9620000000000002</v>
      </c>
      <c r="P5" s="3">
        <v>4.4999999999999998E-2</v>
      </c>
      <c r="Q5" s="3">
        <v>31.007000000000001</v>
      </c>
      <c r="R5" s="3">
        <v>6.0679999999999996</v>
      </c>
      <c r="S5" s="3">
        <v>0</v>
      </c>
      <c r="T5" s="3">
        <v>0</v>
      </c>
      <c r="U5" s="3">
        <v>0</v>
      </c>
      <c r="V5" s="3">
        <v>0</v>
      </c>
      <c r="W5" s="3">
        <v>37.075000000000003</v>
      </c>
      <c r="X5" s="3">
        <v>54.253999999999998</v>
      </c>
      <c r="Y5" s="2">
        <v>34647506.810999997</v>
      </c>
      <c r="Z5" t="s">
        <v>267</v>
      </c>
    </row>
    <row r="6" spans="1:26" x14ac:dyDescent="0.25">
      <c r="A6" s="49" t="s">
        <v>286</v>
      </c>
      <c r="B6" t="s">
        <v>24</v>
      </c>
      <c r="C6" t="s">
        <v>28</v>
      </c>
      <c r="D6" s="2">
        <v>3430530710</v>
      </c>
      <c r="E6" s="2">
        <v>405483181</v>
      </c>
      <c r="F6" s="2">
        <v>3025047529</v>
      </c>
      <c r="G6" s="2">
        <v>175278.13</v>
      </c>
      <c r="H6" s="3">
        <v>27</v>
      </c>
      <c r="I6" s="3">
        <v>0</v>
      </c>
      <c r="J6" s="3">
        <v>27</v>
      </c>
      <c r="K6" s="3">
        <v>0</v>
      </c>
      <c r="L6" s="3">
        <v>0</v>
      </c>
      <c r="M6" s="3">
        <v>0</v>
      </c>
      <c r="N6" s="3">
        <v>0</v>
      </c>
      <c r="O6" s="3">
        <v>8.2479999999999993</v>
      </c>
      <c r="P6" s="3">
        <v>5.8000000000000003E-2</v>
      </c>
      <c r="Q6" s="3">
        <v>35.305999999999997</v>
      </c>
      <c r="R6" s="3">
        <v>20.984000000000002</v>
      </c>
      <c r="S6" s="3">
        <v>0</v>
      </c>
      <c r="T6" s="3">
        <v>0</v>
      </c>
      <c r="U6" s="3">
        <v>0</v>
      </c>
      <c r="V6" s="3">
        <v>0</v>
      </c>
      <c r="W6" s="3">
        <v>56.29</v>
      </c>
      <c r="X6" s="3">
        <v>73.143000000000001</v>
      </c>
      <c r="Y6" s="2">
        <v>151154517.09560001</v>
      </c>
      <c r="Z6" t="s">
        <v>267</v>
      </c>
    </row>
    <row r="7" spans="1:26" x14ac:dyDescent="0.25">
      <c r="A7" s="1" t="s">
        <v>289</v>
      </c>
      <c r="B7" t="s">
        <v>24</v>
      </c>
      <c r="C7" t="s">
        <v>29</v>
      </c>
      <c r="D7" s="2">
        <v>515611976</v>
      </c>
      <c r="E7" s="2">
        <v>0</v>
      </c>
      <c r="F7" s="2">
        <v>515611976</v>
      </c>
      <c r="G7" s="2">
        <v>4234</v>
      </c>
      <c r="H7" s="3">
        <v>25.265000000000001</v>
      </c>
      <c r="I7" s="3">
        <v>0</v>
      </c>
      <c r="J7" s="3">
        <v>25.265000000000001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1.7999999999999999E-2</v>
      </c>
      <c r="Q7" s="3">
        <v>25.283000000000001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25.283000000000001</v>
      </c>
      <c r="X7" s="3">
        <v>26.891999999999999</v>
      </c>
      <c r="Y7" s="2">
        <v>856810.93527000095</v>
      </c>
      <c r="Z7" t="s">
        <v>267</v>
      </c>
    </row>
    <row r="8" spans="1:26" x14ac:dyDescent="0.25">
      <c r="A8" s="1" t="s">
        <v>292</v>
      </c>
      <c r="B8" t="s">
        <v>24</v>
      </c>
      <c r="C8" t="s">
        <v>30</v>
      </c>
      <c r="D8" s="2">
        <v>130358063</v>
      </c>
      <c r="E8" s="2">
        <v>0</v>
      </c>
      <c r="F8" s="2">
        <v>130358063</v>
      </c>
      <c r="G8" s="2">
        <v>17138</v>
      </c>
      <c r="H8" s="3">
        <v>27</v>
      </c>
      <c r="I8" s="3">
        <v>0</v>
      </c>
      <c r="J8" s="3">
        <v>27</v>
      </c>
      <c r="K8" s="3">
        <v>0</v>
      </c>
      <c r="L8" s="3">
        <v>0</v>
      </c>
      <c r="M8" s="3">
        <v>0</v>
      </c>
      <c r="N8" s="3">
        <v>0</v>
      </c>
      <c r="O8" s="3">
        <v>2.3010000000000002</v>
      </c>
      <c r="P8" s="3">
        <v>0.13100000000000001</v>
      </c>
      <c r="Q8" s="3">
        <v>29.431999999999999</v>
      </c>
      <c r="R8" s="3">
        <v>11.507</v>
      </c>
      <c r="S8" s="3">
        <v>0</v>
      </c>
      <c r="T8" s="3">
        <v>0</v>
      </c>
      <c r="U8" s="3">
        <v>0</v>
      </c>
      <c r="V8" s="3">
        <v>0</v>
      </c>
      <c r="W8" s="3">
        <v>40.939</v>
      </c>
      <c r="X8" s="3">
        <v>90.808999999999997</v>
      </c>
      <c r="Y8" s="2">
        <v>8763932.0892999992</v>
      </c>
      <c r="Z8" t="s">
        <v>267</v>
      </c>
    </row>
    <row r="9" spans="1:26" x14ac:dyDescent="0.25">
      <c r="A9" s="1" t="s">
        <v>295</v>
      </c>
      <c r="B9" t="s">
        <v>24</v>
      </c>
      <c r="C9" t="s">
        <v>31</v>
      </c>
      <c r="D9" s="2">
        <v>1113441980</v>
      </c>
      <c r="E9" s="2">
        <v>2425470</v>
      </c>
      <c r="F9" s="2">
        <v>1111016510</v>
      </c>
      <c r="G9" s="2">
        <v>56069</v>
      </c>
      <c r="H9" s="3">
        <v>27</v>
      </c>
      <c r="I9" s="3">
        <v>0</v>
      </c>
      <c r="J9" s="3">
        <v>27</v>
      </c>
      <c r="K9" s="3">
        <v>0</v>
      </c>
      <c r="L9" s="3">
        <v>0</v>
      </c>
      <c r="M9" s="3">
        <v>0.46700000000000003</v>
      </c>
      <c r="N9" s="3">
        <v>0</v>
      </c>
      <c r="O9" s="3">
        <v>24.437000000000001</v>
      </c>
      <c r="P9" s="3">
        <v>0.05</v>
      </c>
      <c r="Q9" s="3">
        <v>51.954000000000001</v>
      </c>
      <c r="R9" s="3">
        <v>7.4909999999999997</v>
      </c>
      <c r="S9" s="3">
        <v>0</v>
      </c>
      <c r="T9" s="3">
        <v>0</v>
      </c>
      <c r="U9" s="3">
        <v>0</v>
      </c>
      <c r="V9" s="3">
        <v>0</v>
      </c>
      <c r="W9" s="3">
        <v>59.445</v>
      </c>
      <c r="X9" s="3">
        <v>81.93</v>
      </c>
      <c r="Y9" s="2">
        <v>64391041.822800003</v>
      </c>
      <c r="Z9" t="s">
        <v>267</v>
      </c>
    </row>
    <row r="10" spans="1:26" x14ac:dyDescent="0.25">
      <c r="A10" s="1" t="s">
        <v>298</v>
      </c>
      <c r="B10" t="s">
        <v>32</v>
      </c>
      <c r="C10" t="s">
        <v>33</v>
      </c>
      <c r="D10" s="2">
        <v>163375028</v>
      </c>
      <c r="E10" s="2">
        <v>0</v>
      </c>
      <c r="F10" s="2">
        <v>163375028</v>
      </c>
      <c r="G10" s="2">
        <v>26664</v>
      </c>
      <c r="H10" s="3">
        <v>27</v>
      </c>
      <c r="I10" s="3">
        <v>0</v>
      </c>
      <c r="J10" s="3">
        <v>27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0.16300000000000001</v>
      </c>
      <c r="Q10" s="3">
        <v>27.163</v>
      </c>
      <c r="R10" s="3">
        <v>6.7329999999999997</v>
      </c>
      <c r="S10" s="3">
        <v>0</v>
      </c>
      <c r="T10" s="3">
        <v>0</v>
      </c>
      <c r="U10" s="3">
        <v>0</v>
      </c>
      <c r="V10" s="3">
        <v>0</v>
      </c>
      <c r="W10" s="3">
        <v>33.896000000000001</v>
      </c>
      <c r="X10" s="3">
        <v>126.002</v>
      </c>
      <c r="Y10" s="2">
        <v>17449799.1741</v>
      </c>
      <c r="Z10" t="s">
        <v>267</v>
      </c>
    </row>
    <row r="11" spans="1:26" x14ac:dyDescent="0.25">
      <c r="A11" s="1" t="s">
        <v>301</v>
      </c>
      <c r="B11" t="s">
        <v>32</v>
      </c>
      <c r="C11" t="s">
        <v>34</v>
      </c>
      <c r="D11" s="2">
        <v>46965547</v>
      </c>
      <c r="E11" s="2">
        <v>0</v>
      </c>
      <c r="F11" s="2">
        <v>46965547</v>
      </c>
      <c r="G11" s="2">
        <v>1943</v>
      </c>
      <c r="H11" s="3">
        <v>27</v>
      </c>
      <c r="I11" s="3">
        <v>0</v>
      </c>
      <c r="J11" s="3">
        <v>27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4.1000000000000002E-2</v>
      </c>
      <c r="Q11" s="3">
        <v>27.041</v>
      </c>
      <c r="R11" s="3">
        <v>6.59</v>
      </c>
      <c r="S11" s="3">
        <v>0</v>
      </c>
      <c r="T11" s="3">
        <v>0</v>
      </c>
      <c r="U11" s="3">
        <v>0</v>
      </c>
      <c r="V11" s="3">
        <v>0</v>
      </c>
      <c r="W11" s="3">
        <v>33.631</v>
      </c>
      <c r="X11" s="3">
        <v>77.784000000000006</v>
      </c>
      <c r="Y11" s="2">
        <v>2453913.1628999999</v>
      </c>
      <c r="Z11" t="s">
        <v>267</v>
      </c>
    </row>
    <row r="12" spans="1:26" x14ac:dyDescent="0.25">
      <c r="A12" s="1" t="s">
        <v>304</v>
      </c>
      <c r="B12" t="s">
        <v>35</v>
      </c>
      <c r="C12" t="s">
        <v>36</v>
      </c>
      <c r="D12" s="2">
        <v>886087974</v>
      </c>
      <c r="E12" s="2">
        <v>55958206</v>
      </c>
      <c r="F12" s="2">
        <v>830129768</v>
      </c>
      <c r="G12" s="2">
        <v>146463</v>
      </c>
      <c r="H12" s="3">
        <v>27</v>
      </c>
      <c r="I12" s="3">
        <v>2.105</v>
      </c>
      <c r="J12" s="3">
        <v>24.895</v>
      </c>
      <c r="K12" s="3">
        <v>0</v>
      </c>
      <c r="L12" s="3">
        <v>0</v>
      </c>
      <c r="M12" s="3">
        <v>0</v>
      </c>
      <c r="N12" s="3">
        <v>0</v>
      </c>
      <c r="O12" s="3">
        <v>7.415527</v>
      </c>
      <c r="P12" s="3">
        <v>0.17643400000000001</v>
      </c>
      <c r="Q12" s="3">
        <v>32.486961000000001</v>
      </c>
      <c r="R12" s="3">
        <v>11.769479</v>
      </c>
      <c r="S12" s="3">
        <v>0</v>
      </c>
      <c r="T12" s="3">
        <v>0</v>
      </c>
      <c r="U12" s="3">
        <v>4.818524</v>
      </c>
      <c r="V12" s="3">
        <v>0</v>
      </c>
      <c r="W12" s="3">
        <v>49.074964000000001</v>
      </c>
      <c r="X12" s="3">
        <v>27.728999999999999</v>
      </c>
      <c r="Y12" s="2">
        <v>2479112.6974999998</v>
      </c>
      <c r="Z12" t="s">
        <v>267</v>
      </c>
    </row>
    <row r="13" spans="1:26" x14ac:dyDescent="0.25">
      <c r="A13" s="1" t="s">
        <v>307</v>
      </c>
      <c r="B13" t="s">
        <v>35</v>
      </c>
      <c r="C13" t="s">
        <v>37</v>
      </c>
      <c r="D13" s="2">
        <v>371965819</v>
      </c>
      <c r="E13" s="2">
        <v>41392279</v>
      </c>
      <c r="F13" s="2">
        <v>330573540</v>
      </c>
      <c r="G13" s="2">
        <v>124740</v>
      </c>
      <c r="H13" s="3">
        <v>27</v>
      </c>
      <c r="I13" s="3">
        <v>3.0529999999999999</v>
      </c>
      <c r="J13" s="3">
        <v>23.946999999999999</v>
      </c>
      <c r="K13" s="3">
        <v>0</v>
      </c>
      <c r="L13" s="3">
        <v>0</v>
      </c>
      <c r="M13" s="3">
        <v>0</v>
      </c>
      <c r="N13" s="3">
        <v>0</v>
      </c>
      <c r="O13" s="3">
        <v>11.561999999999999</v>
      </c>
      <c r="P13" s="3">
        <v>0.377</v>
      </c>
      <c r="Q13" s="3">
        <v>35.886000000000003</v>
      </c>
      <c r="R13" s="3">
        <v>4.3860000000000001</v>
      </c>
      <c r="S13" s="3">
        <v>0</v>
      </c>
      <c r="T13" s="3">
        <v>0</v>
      </c>
      <c r="U13" s="3">
        <v>0</v>
      </c>
      <c r="V13" s="3">
        <v>0</v>
      </c>
      <c r="W13" s="3">
        <v>40.271999999999998</v>
      </c>
      <c r="X13" s="3">
        <v>38.283000000000001</v>
      </c>
      <c r="Y13" s="2">
        <v>5017649.8969860002</v>
      </c>
      <c r="Z13" t="s">
        <v>267</v>
      </c>
    </row>
    <row r="14" spans="1:26" x14ac:dyDescent="0.25">
      <c r="A14" s="1" t="s">
        <v>310</v>
      </c>
      <c r="B14" t="s">
        <v>35</v>
      </c>
      <c r="C14" t="s">
        <v>38</v>
      </c>
      <c r="D14" s="2">
        <v>8942553374</v>
      </c>
      <c r="E14" s="2">
        <v>65190805</v>
      </c>
      <c r="F14" s="2">
        <v>8877362569</v>
      </c>
      <c r="G14" s="2">
        <v>2604346</v>
      </c>
      <c r="H14" s="3">
        <v>18.756</v>
      </c>
      <c r="I14" s="3">
        <v>0</v>
      </c>
      <c r="J14" s="3">
        <v>18.756</v>
      </c>
      <c r="K14" s="3">
        <v>0</v>
      </c>
      <c r="L14" s="3">
        <v>0</v>
      </c>
      <c r="M14" s="3">
        <v>0.72699999999999998</v>
      </c>
      <c r="N14" s="3">
        <v>4.4999999999999998E-2</v>
      </c>
      <c r="O14" s="3">
        <v>15.178000000000001</v>
      </c>
      <c r="P14" s="3">
        <v>0.29299999999999998</v>
      </c>
      <c r="Q14" s="3">
        <v>34.999000000000002</v>
      </c>
      <c r="R14" s="3">
        <v>7.7759999999999998</v>
      </c>
      <c r="S14" s="3">
        <v>0</v>
      </c>
      <c r="T14" s="3">
        <v>0</v>
      </c>
      <c r="U14" s="3">
        <v>4.7919999999999998</v>
      </c>
      <c r="V14" s="3">
        <v>0</v>
      </c>
      <c r="W14" s="3">
        <v>47.567</v>
      </c>
      <c r="X14" s="3">
        <v>58.149000000000001</v>
      </c>
      <c r="Y14" s="2">
        <v>368670038.26174402</v>
      </c>
      <c r="Z14" t="s">
        <v>267</v>
      </c>
    </row>
    <row r="15" spans="1:26" x14ac:dyDescent="0.25">
      <c r="A15" s="1" t="s">
        <v>313</v>
      </c>
      <c r="B15" t="s">
        <v>35</v>
      </c>
      <c r="C15" t="s">
        <v>39</v>
      </c>
      <c r="D15" s="2">
        <v>2504517266</v>
      </c>
      <c r="E15" s="2">
        <v>33512504</v>
      </c>
      <c r="F15" s="2">
        <v>2471004762</v>
      </c>
      <c r="G15" s="2">
        <v>836152</v>
      </c>
      <c r="H15" s="3">
        <v>27</v>
      </c>
      <c r="I15" s="3">
        <v>0</v>
      </c>
      <c r="J15" s="3">
        <v>27</v>
      </c>
      <c r="K15" s="3">
        <v>0</v>
      </c>
      <c r="L15" s="3">
        <v>0</v>
      </c>
      <c r="M15" s="3">
        <v>0.93700000000000006</v>
      </c>
      <c r="N15" s="3">
        <v>0</v>
      </c>
      <c r="O15" s="3">
        <v>10.724</v>
      </c>
      <c r="P15" s="3">
        <v>0.33800000000000002</v>
      </c>
      <c r="Q15" s="3">
        <v>38.999000000000002</v>
      </c>
      <c r="R15" s="3">
        <v>14.848000000000001</v>
      </c>
      <c r="S15" s="3">
        <v>0</v>
      </c>
      <c r="T15" s="3">
        <v>9</v>
      </c>
      <c r="U15" s="3">
        <v>0</v>
      </c>
      <c r="V15" s="3">
        <v>0</v>
      </c>
      <c r="W15" s="3">
        <v>62.847000000000001</v>
      </c>
      <c r="X15" s="3">
        <v>51.186</v>
      </c>
      <c r="Y15" s="2">
        <v>63564468.178900003</v>
      </c>
      <c r="Z15" t="s">
        <v>267</v>
      </c>
    </row>
    <row r="16" spans="1:26" x14ac:dyDescent="0.25">
      <c r="A16" s="1" t="s">
        <v>316</v>
      </c>
      <c r="B16" t="s">
        <v>35</v>
      </c>
      <c r="C16" t="s">
        <v>40</v>
      </c>
      <c r="D16" s="2">
        <v>51934834</v>
      </c>
      <c r="E16" s="2">
        <v>0</v>
      </c>
      <c r="F16" s="2">
        <v>51934834</v>
      </c>
      <c r="G16" s="2">
        <v>6239</v>
      </c>
      <c r="H16" s="3">
        <v>27</v>
      </c>
      <c r="I16" s="3">
        <v>0</v>
      </c>
      <c r="J16" s="3">
        <v>27</v>
      </c>
      <c r="K16" s="3">
        <v>0</v>
      </c>
      <c r="L16" s="3">
        <v>0</v>
      </c>
      <c r="M16" s="3">
        <v>0.125</v>
      </c>
      <c r="N16" s="3">
        <v>0</v>
      </c>
      <c r="O16" s="3">
        <v>0</v>
      </c>
      <c r="P16" s="3">
        <v>0.12</v>
      </c>
      <c r="Q16" s="3">
        <v>27.245000000000001</v>
      </c>
      <c r="R16" s="3">
        <v>10.238</v>
      </c>
      <c r="S16" s="3">
        <v>0</v>
      </c>
      <c r="T16" s="3">
        <v>0</v>
      </c>
      <c r="U16" s="3">
        <v>0</v>
      </c>
      <c r="V16" s="3">
        <v>0</v>
      </c>
      <c r="W16" s="3">
        <v>37.482999999999997</v>
      </c>
      <c r="X16" s="3">
        <v>79.424000000000007</v>
      </c>
      <c r="Y16" s="2">
        <v>3013381.6686999998</v>
      </c>
      <c r="Z16" t="s">
        <v>267</v>
      </c>
    </row>
    <row r="17" spans="1:26" x14ac:dyDescent="0.25">
      <c r="A17" s="1" t="s">
        <v>319</v>
      </c>
      <c r="B17" t="s">
        <v>35</v>
      </c>
      <c r="C17" t="s">
        <v>41</v>
      </c>
      <c r="D17" s="2">
        <v>5450700306</v>
      </c>
      <c r="E17" s="2">
        <v>141360140</v>
      </c>
      <c r="F17" s="2">
        <v>5309340166</v>
      </c>
      <c r="G17" s="2">
        <v>1686636.33</v>
      </c>
      <c r="H17" s="3">
        <v>27</v>
      </c>
      <c r="I17" s="3">
        <v>0</v>
      </c>
      <c r="J17" s="3">
        <v>27</v>
      </c>
      <c r="K17" s="3">
        <v>0</v>
      </c>
      <c r="L17" s="3">
        <v>0</v>
      </c>
      <c r="M17" s="3">
        <v>0</v>
      </c>
      <c r="N17" s="3">
        <v>0</v>
      </c>
      <c r="O17" s="3">
        <v>22.113</v>
      </c>
      <c r="P17" s="3">
        <v>0.318</v>
      </c>
      <c r="Q17" s="3">
        <v>49.430999999999997</v>
      </c>
      <c r="R17" s="3">
        <v>21.9</v>
      </c>
      <c r="S17" s="3">
        <v>0</v>
      </c>
      <c r="T17" s="3">
        <v>0</v>
      </c>
      <c r="U17" s="3">
        <v>0</v>
      </c>
      <c r="V17" s="3">
        <v>0</v>
      </c>
      <c r="W17" s="3">
        <v>71.331000000000003</v>
      </c>
      <c r="X17" s="3">
        <v>76.611000000000004</v>
      </c>
      <c r="Y17" s="2">
        <v>279475904.2277</v>
      </c>
      <c r="Z17" t="s">
        <v>267</v>
      </c>
    </row>
    <row r="18" spans="1:26" x14ac:dyDescent="0.25">
      <c r="A18" s="1" t="s">
        <v>322</v>
      </c>
      <c r="B18" t="s">
        <v>35</v>
      </c>
      <c r="C18" t="s">
        <v>42</v>
      </c>
      <c r="D18" s="2">
        <v>68763148</v>
      </c>
      <c r="E18" s="2">
        <v>0</v>
      </c>
      <c r="F18" s="2">
        <v>68763148</v>
      </c>
      <c r="G18" s="2">
        <v>413</v>
      </c>
      <c r="H18" s="3">
        <v>27</v>
      </c>
      <c r="I18" s="3">
        <v>9.0999999999999998E-2</v>
      </c>
      <c r="J18" s="3">
        <v>26.908999999999999</v>
      </c>
      <c r="K18" s="3">
        <v>0</v>
      </c>
      <c r="L18" s="3">
        <v>0</v>
      </c>
      <c r="M18" s="3">
        <v>0</v>
      </c>
      <c r="N18" s="3">
        <v>0</v>
      </c>
      <c r="O18" s="3">
        <v>3.4950000000000001</v>
      </c>
      <c r="P18" s="3">
        <v>6.0000000000000001E-3</v>
      </c>
      <c r="Q18" s="3">
        <v>30.41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30.41</v>
      </c>
      <c r="X18" s="3">
        <v>741.23400000000004</v>
      </c>
      <c r="Y18" s="2">
        <v>52818494.861354999</v>
      </c>
      <c r="Z18" t="s">
        <v>267</v>
      </c>
    </row>
    <row r="19" spans="1:26" x14ac:dyDescent="0.25">
      <c r="A19" s="1" t="s">
        <v>325</v>
      </c>
      <c r="B19" t="s">
        <v>43</v>
      </c>
      <c r="C19" t="s">
        <v>44</v>
      </c>
      <c r="D19" s="2">
        <v>564498330</v>
      </c>
      <c r="E19" s="2">
        <v>0</v>
      </c>
      <c r="F19" s="2">
        <v>564498330</v>
      </c>
      <c r="G19" s="2">
        <v>33486.65</v>
      </c>
      <c r="H19" s="3">
        <v>27</v>
      </c>
      <c r="I19" s="3">
        <v>2.9860000000000002</v>
      </c>
      <c r="J19" s="3">
        <v>24.013999999999999</v>
      </c>
      <c r="K19" s="3">
        <v>0</v>
      </c>
      <c r="L19" s="3">
        <v>0</v>
      </c>
      <c r="M19" s="3">
        <v>0</v>
      </c>
      <c r="N19" s="3">
        <v>0</v>
      </c>
      <c r="O19" s="3">
        <v>3.012</v>
      </c>
      <c r="P19" s="3">
        <v>5.8999999999999997E-2</v>
      </c>
      <c r="Q19" s="3">
        <v>27.085000000000001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27.085000000000001</v>
      </c>
      <c r="X19" s="3">
        <v>28.763000000000002</v>
      </c>
      <c r="Y19" s="2">
        <v>2821187.6556000002</v>
      </c>
      <c r="Z19" t="s">
        <v>267</v>
      </c>
    </row>
    <row r="20" spans="1:26" x14ac:dyDescent="0.25">
      <c r="A20" s="1" t="s">
        <v>328</v>
      </c>
      <c r="B20" t="s">
        <v>45</v>
      </c>
      <c r="C20" t="s">
        <v>46</v>
      </c>
      <c r="D20" s="2">
        <v>26345104</v>
      </c>
      <c r="E20" s="2">
        <v>0</v>
      </c>
      <c r="F20" s="2">
        <v>26345104</v>
      </c>
      <c r="G20" s="2">
        <v>9352</v>
      </c>
      <c r="H20" s="3">
        <v>27</v>
      </c>
      <c r="I20" s="3">
        <v>4.6989999999999998</v>
      </c>
      <c r="J20" s="3">
        <v>22.300999999999998</v>
      </c>
      <c r="K20" s="3">
        <v>0</v>
      </c>
      <c r="L20" s="3">
        <v>0</v>
      </c>
      <c r="M20" s="3">
        <v>0</v>
      </c>
      <c r="N20" s="3">
        <v>0</v>
      </c>
      <c r="O20" s="3">
        <v>6.7889999999999997</v>
      </c>
      <c r="P20" s="3">
        <v>0.35499999999999998</v>
      </c>
      <c r="Q20" s="3">
        <v>29.445</v>
      </c>
      <c r="R20" s="3">
        <v>13.664999999999999</v>
      </c>
      <c r="S20" s="3">
        <v>0</v>
      </c>
      <c r="T20" s="3">
        <v>0</v>
      </c>
      <c r="U20" s="3">
        <v>0</v>
      </c>
      <c r="V20" s="3">
        <v>0</v>
      </c>
      <c r="W20" s="3">
        <v>43.11</v>
      </c>
      <c r="X20" s="3">
        <v>107.938</v>
      </c>
      <c r="Y20" s="2">
        <v>2296384.7331690001</v>
      </c>
      <c r="Z20" t="s">
        <v>267</v>
      </c>
    </row>
    <row r="21" spans="1:26" x14ac:dyDescent="0.25">
      <c r="A21" s="1" t="s">
        <v>331</v>
      </c>
      <c r="B21" t="s">
        <v>45</v>
      </c>
      <c r="C21" t="s">
        <v>47</v>
      </c>
      <c r="D21" s="2">
        <v>30179498</v>
      </c>
      <c r="E21" s="2">
        <v>0</v>
      </c>
      <c r="F21" s="2">
        <v>30179498</v>
      </c>
      <c r="G21" s="2">
        <v>987</v>
      </c>
      <c r="H21" s="3">
        <v>26.992000000000001</v>
      </c>
      <c r="I21" s="3">
        <v>5.1909999999999998</v>
      </c>
      <c r="J21" s="3">
        <v>21.800999999999998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3.3000000000000002E-2</v>
      </c>
      <c r="Q21" s="3">
        <v>21.834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21.834</v>
      </c>
      <c r="X21" s="3">
        <v>36.712000000000003</v>
      </c>
      <c r="Y21" s="2">
        <v>451252.10772099998</v>
      </c>
      <c r="Z21" t="s">
        <v>267</v>
      </c>
    </row>
    <row r="22" spans="1:26" x14ac:dyDescent="0.25">
      <c r="A22" s="1" t="s">
        <v>334</v>
      </c>
      <c r="B22" t="s">
        <v>45</v>
      </c>
      <c r="C22" t="s">
        <v>48</v>
      </c>
      <c r="D22" s="2">
        <v>33085059</v>
      </c>
      <c r="E22" s="2">
        <v>0</v>
      </c>
      <c r="F22" s="2">
        <v>33085059</v>
      </c>
      <c r="G22" s="2">
        <v>0</v>
      </c>
      <c r="H22" s="3">
        <v>27</v>
      </c>
      <c r="I22" s="3">
        <v>0</v>
      </c>
      <c r="J22" s="3">
        <v>27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27</v>
      </c>
      <c r="R22" s="3">
        <v>11.445</v>
      </c>
      <c r="S22" s="3">
        <v>0</v>
      </c>
      <c r="T22" s="3">
        <v>0</v>
      </c>
      <c r="U22" s="3">
        <v>0</v>
      </c>
      <c r="V22" s="3">
        <v>0</v>
      </c>
      <c r="W22" s="3">
        <v>38.445</v>
      </c>
      <c r="X22" s="3">
        <v>110.672</v>
      </c>
      <c r="Y22" s="2">
        <v>2880384.7423999999</v>
      </c>
      <c r="Z22" t="s">
        <v>267</v>
      </c>
    </row>
    <row r="23" spans="1:26" x14ac:dyDescent="0.25">
      <c r="A23" s="1" t="s">
        <v>337</v>
      </c>
      <c r="B23" t="s">
        <v>45</v>
      </c>
      <c r="C23" t="s">
        <v>49</v>
      </c>
      <c r="D23" s="2">
        <v>6603495</v>
      </c>
      <c r="E23" s="2">
        <v>0</v>
      </c>
      <c r="F23" s="2">
        <v>6603495</v>
      </c>
      <c r="G23" s="2">
        <v>2</v>
      </c>
      <c r="H23" s="3">
        <v>27</v>
      </c>
      <c r="I23" s="3">
        <v>0</v>
      </c>
      <c r="J23" s="3">
        <v>27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27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27</v>
      </c>
      <c r="X23" s="3">
        <v>373.803</v>
      </c>
      <c r="Y23" s="2">
        <v>2317122.9249</v>
      </c>
      <c r="Z23" t="s">
        <v>267</v>
      </c>
    </row>
    <row r="24" spans="1:26" x14ac:dyDescent="0.25">
      <c r="A24" s="1" t="s">
        <v>340</v>
      </c>
      <c r="B24" t="s">
        <v>45</v>
      </c>
      <c r="C24" t="s">
        <v>50</v>
      </c>
      <c r="D24" s="2">
        <v>18194492</v>
      </c>
      <c r="E24" s="2">
        <v>0</v>
      </c>
      <c r="F24" s="2">
        <v>18194492</v>
      </c>
      <c r="G24" s="2">
        <v>426</v>
      </c>
      <c r="H24" s="3">
        <v>18.3</v>
      </c>
      <c r="I24" s="3">
        <v>4.5439999999999996</v>
      </c>
      <c r="J24" s="3">
        <v>13.756</v>
      </c>
      <c r="K24" s="3">
        <v>0</v>
      </c>
      <c r="L24" s="3">
        <v>0</v>
      </c>
      <c r="M24" s="3">
        <v>0.255</v>
      </c>
      <c r="N24" s="3">
        <v>0</v>
      </c>
      <c r="O24" s="3">
        <v>8.2439999999999998</v>
      </c>
      <c r="P24" s="3">
        <v>2.3E-2</v>
      </c>
      <c r="Q24" s="3">
        <v>22.277999999999999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22.277999999999999</v>
      </c>
      <c r="X24" s="3">
        <v>56.634999999999998</v>
      </c>
      <c r="Y24" s="2">
        <v>782177.042304</v>
      </c>
      <c r="Z24" t="s">
        <v>267</v>
      </c>
    </row>
    <row r="25" spans="1:26" x14ac:dyDescent="0.25">
      <c r="A25" s="1" t="s">
        <v>343</v>
      </c>
      <c r="B25" t="s">
        <v>51</v>
      </c>
      <c r="C25" t="s">
        <v>52</v>
      </c>
      <c r="D25" s="2">
        <v>71889110</v>
      </c>
      <c r="E25" s="2">
        <v>0</v>
      </c>
      <c r="F25" s="2">
        <v>71889110</v>
      </c>
      <c r="G25" s="2">
        <v>4173.2</v>
      </c>
      <c r="H25" s="3">
        <v>27</v>
      </c>
      <c r="I25" s="3">
        <v>4.5019999999999998</v>
      </c>
      <c r="J25" s="3">
        <v>22.498000000000001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22.498000000000001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22.498000000000001</v>
      </c>
      <c r="X25" s="3">
        <v>112.17100000000001</v>
      </c>
      <c r="Y25" s="2">
        <v>6709935.50086</v>
      </c>
      <c r="Z25" t="s">
        <v>267</v>
      </c>
    </row>
    <row r="26" spans="1:26" x14ac:dyDescent="0.25">
      <c r="A26" s="1" t="s">
        <v>346</v>
      </c>
      <c r="B26" t="s">
        <v>51</v>
      </c>
      <c r="C26" t="s">
        <v>53</v>
      </c>
      <c r="D26" s="2">
        <v>26537330</v>
      </c>
      <c r="E26" s="2">
        <v>0</v>
      </c>
      <c r="F26" s="2">
        <v>26537330</v>
      </c>
      <c r="G26" s="2">
        <v>1990</v>
      </c>
      <c r="H26" s="3">
        <v>23.59</v>
      </c>
      <c r="I26" s="3">
        <v>1.675</v>
      </c>
      <c r="J26" s="3">
        <v>21.914999999999999</v>
      </c>
      <c r="K26" s="3">
        <v>0</v>
      </c>
      <c r="L26" s="3">
        <v>0</v>
      </c>
      <c r="M26" s="3">
        <v>4.74</v>
      </c>
      <c r="N26" s="3">
        <v>0</v>
      </c>
      <c r="O26" s="3">
        <v>0</v>
      </c>
      <c r="P26" s="3">
        <v>7.4999999999999997E-2</v>
      </c>
      <c r="Q26" s="3">
        <v>26.73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26.73</v>
      </c>
      <c r="X26" s="3">
        <v>125.68899999999999</v>
      </c>
      <c r="Y26" s="2">
        <v>2813428.1371499998</v>
      </c>
      <c r="Z26" t="s">
        <v>267</v>
      </c>
    </row>
    <row r="27" spans="1:26" x14ac:dyDescent="0.25">
      <c r="A27" s="1" t="s">
        <v>349</v>
      </c>
      <c r="B27" t="s">
        <v>54</v>
      </c>
      <c r="C27" t="s">
        <v>55</v>
      </c>
      <c r="D27" s="2">
        <v>6593531745</v>
      </c>
      <c r="E27" s="2">
        <v>494903204</v>
      </c>
      <c r="F27" s="2">
        <v>6098628541</v>
      </c>
      <c r="G27" s="2">
        <v>1661305.2</v>
      </c>
      <c r="H27" s="3">
        <v>27</v>
      </c>
      <c r="I27" s="3">
        <v>0</v>
      </c>
      <c r="J27" s="3">
        <v>27</v>
      </c>
      <c r="K27" s="3">
        <v>0</v>
      </c>
      <c r="L27" s="3">
        <v>0</v>
      </c>
      <c r="M27" s="3">
        <v>0</v>
      </c>
      <c r="N27" s="3">
        <v>0</v>
      </c>
      <c r="O27" s="3">
        <v>13.238</v>
      </c>
      <c r="P27" s="3">
        <v>0.27200000000000002</v>
      </c>
      <c r="Q27" s="3">
        <v>40.51</v>
      </c>
      <c r="R27" s="3">
        <v>16.728000000000002</v>
      </c>
      <c r="S27" s="3">
        <v>0</v>
      </c>
      <c r="T27" s="3">
        <v>0</v>
      </c>
      <c r="U27" s="3">
        <v>0</v>
      </c>
      <c r="V27" s="3">
        <v>0</v>
      </c>
      <c r="W27" s="3">
        <v>57.238</v>
      </c>
      <c r="X27" s="3">
        <v>50.197000000000003</v>
      </c>
      <c r="Y27" s="2">
        <v>149118577.37029999</v>
      </c>
      <c r="Z27" t="s">
        <v>267</v>
      </c>
    </row>
    <row r="28" spans="1:26" x14ac:dyDescent="0.25">
      <c r="A28" s="1" t="s">
        <v>352</v>
      </c>
      <c r="B28" t="s">
        <v>54</v>
      </c>
      <c r="C28" t="s">
        <v>56</v>
      </c>
      <c r="D28" s="2">
        <v>9685676989</v>
      </c>
      <c r="E28" s="2">
        <v>148175006</v>
      </c>
      <c r="F28" s="2">
        <v>9537501983</v>
      </c>
      <c r="G28" s="2">
        <v>1388766</v>
      </c>
      <c r="H28" s="3">
        <v>27</v>
      </c>
      <c r="I28" s="3">
        <v>0</v>
      </c>
      <c r="J28" s="3">
        <v>27</v>
      </c>
      <c r="K28" s="3">
        <v>0</v>
      </c>
      <c r="L28" s="3">
        <v>0</v>
      </c>
      <c r="M28" s="3">
        <v>0</v>
      </c>
      <c r="N28" s="3">
        <v>0</v>
      </c>
      <c r="O28" s="3">
        <v>8.4019999999999992</v>
      </c>
      <c r="P28" s="3">
        <v>0.14599999999999999</v>
      </c>
      <c r="Q28" s="3">
        <v>35.548000000000002</v>
      </c>
      <c r="R28" s="3">
        <v>7.7110000000000003</v>
      </c>
      <c r="S28" s="3">
        <v>0.76500000000000001</v>
      </c>
      <c r="T28" s="3">
        <v>0</v>
      </c>
      <c r="U28" s="3">
        <v>4</v>
      </c>
      <c r="V28" s="3">
        <v>0</v>
      </c>
      <c r="W28" s="3">
        <v>48.024000000000001</v>
      </c>
      <c r="X28" s="3">
        <v>28.071999999999999</v>
      </c>
      <c r="Y28" s="2">
        <v>10905458.9789</v>
      </c>
      <c r="Z28" t="s">
        <v>267</v>
      </c>
    </row>
    <row r="29" spans="1:26" x14ac:dyDescent="0.25">
      <c r="A29" s="1" t="s">
        <v>355</v>
      </c>
      <c r="B29" t="s">
        <v>57</v>
      </c>
      <c r="C29" t="s">
        <v>58</v>
      </c>
      <c r="D29" s="2">
        <v>408288230</v>
      </c>
      <c r="E29" s="2">
        <v>0</v>
      </c>
      <c r="F29" s="2">
        <v>408288230</v>
      </c>
      <c r="G29" s="2">
        <v>3623.27</v>
      </c>
      <c r="H29" s="3">
        <v>23.149000000000001</v>
      </c>
      <c r="I29" s="3">
        <v>4.1669999999999998</v>
      </c>
      <c r="J29" s="3">
        <v>18.981999999999999</v>
      </c>
      <c r="K29" s="3">
        <v>0</v>
      </c>
      <c r="L29" s="3">
        <v>0</v>
      </c>
      <c r="M29" s="3">
        <v>0</v>
      </c>
      <c r="N29" s="3">
        <v>0</v>
      </c>
      <c r="O29" s="3">
        <v>6.59</v>
      </c>
      <c r="P29" s="3">
        <v>0</v>
      </c>
      <c r="Q29" s="3">
        <v>25.571999999999999</v>
      </c>
      <c r="R29" s="3">
        <v>6.0279999999999996</v>
      </c>
      <c r="S29" s="3">
        <v>0</v>
      </c>
      <c r="T29" s="3">
        <v>0</v>
      </c>
      <c r="U29" s="3">
        <v>0</v>
      </c>
      <c r="V29" s="3">
        <v>0</v>
      </c>
      <c r="W29" s="3">
        <v>31.6</v>
      </c>
      <c r="X29" s="3">
        <v>22.533999999999999</v>
      </c>
      <c r="Y29" s="2">
        <v>1510630.7526</v>
      </c>
      <c r="Z29" t="s">
        <v>267</v>
      </c>
    </row>
    <row r="30" spans="1:26" x14ac:dyDescent="0.25">
      <c r="A30" s="1" t="s">
        <v>358</v>
      </c>
      <c r="B30" t="s">
        <v>57</v>
      </c>
      <c r="C30" t="s">
        <v>59</v>
      </c>
      <c r="D30" s="2">
        <v>461108613</v>
      </c>
      <c r="E30" s="2">
        <v>0</v>
      </c>
      <c r="F30" s="2">
        <v>461108613</v>
      </c>
      <c r="G30" s="2">
        <v>9917</v>
      </c>
      <c r="H30" s="3">
        <v>21.951000000000001</v>
      </c>
      <c r="I30" s="3">
        <v>7.1</v>
      </c>
      <c r="J30" s="3">
        <v>17.693000000000001</v>
      </c>
      <c r="K30" s="3">
        <v>0</v>
      </c>
      <c r="L30" s="3">
        <v>0</v>
      </c>
      <c r="M30" s="3">
        <v>0</v>
      </c>
      <c r="N30" s="3">
        <v>0</v>
      </c>
      <c r="O30" s="3">
        <v>6.2670000000000003</v>
      </c>
      <c r="P30" s="3">
        <v>2.1999999999999999E-2</v>
      </c>
      <c r="Q30" s="3">
        <v>23.981999999999999</v>
      </c>
      <c r="R30" s="3">
        <v>4.2290000000000001</v>
      </c>
      <c r="S30" s="3">
        <v>0</v>
      </c>
      <c r="T30" s="3">
        <v>0</v>
      </c>
      <c r="U30" s="3">
        <v>0</v>
      </c>
      <c r="V30" s="3">
        <v>0</v>
      </c>
      <c r="W30" s="3">
        <v>28.210999999999999</v>
      </c>
      <c r="X30" s="3">
        <v>28.722999999999999</v>
      </c>
      <c r="Y30" s="2">
        <v>5289158.1917749997</v>
      </c>
      <c r="Z30" t="s">
        <v>267</v>
      </c>
    </row>
    <row r="31" spans="1:26" x14ac:dyDescent="0.25">
      <c r="A31" s="1" t="s">
        <v>361</v>
      </c>
      <c r="B31" t="s">
        <v>60</v>
      </c>
      <c r="C31" t="s">
        <v>61</v>
      </c>
      <c r="D31" s="2">
        <v>52904224</v>
      </c>
      <c r="E31" s="2">
        <v>0</v>
      </c>
      <c r="F31" s="2">
        <v>52904224</v>
      </c>
      <c r="G31" s="2">
        <v>11427</v>
      </c>
      <c r="H31" s="3">
        <v>17.88</v>
      </c>
      <c r="I31" s="3">
        <v>7.0659999999999998</v>
      </c>
      <c r="J31" s="3">
        <v>10.814</v>
      </c>
      <c r="K31" s="3">
        <v>0</v>
      </c>
      <c r="L31" s="3">
        <v>0</v>
      </c>
      <c r="M31" s="3">
        <v>1.3879999999999999</v>
      </c>
      <c r="N31" s="3">
        <v>0</v>
      </c>
      <c r="O31" s="3">
        <v>6.6150000000000002</v>
      </c>
      <c r="P31" s="3">
        <v>0.216</v>
      </c>
      <c r="Q31" s="3">
        <v>19.033000000000001</v>
      </c>
      <c r="R31" s="3">
        <v>11.625</v>
      </c>
      <c r="S31" s="3">
        <v>0</v>
      </c>
      <c r="T31" s="3">
        <v>0</v>
      </c>
      <c r="U31" s="3">
        <v>0</v>
      </c>
      <c r="V31" s="3">
        <v>0</v>
      </c>
      <c r="W31" s="3">
        <v>30.658000000000001</v>
      </c>
      <c r="X31" s="3">
        <v>34.302</v>
      </c>
      <c r="Y31" s="2">
        <v>1258922.9330819999</v>
      </c>
      <c r="Z31" t="s">
        <v>267</v>
      </c>
    </row>
    <row r="32" spans="1:26" x14ac:dyDescent="0.25">
      <c r="A32" s="1" t="s">
        <v>364</v>
      </c>
      <c r="B32" t="s">
        <v>60</v>
      </c>
      <c r="C32" t="s">
        <v>62</v>
      </c>
      <c r="D32" s="2">
        <v>98826061</v>
      </c>
      <c r="E32" s="2">
        <v>0</v>
      </c>
      <c r="F32" s="2">
        <v>98826061</v>
      </c>
      <c r="G32" s="2">
        <v>7030</v>
      </c>
      <c r="H32" s="3">
        <v>15.558</v>
      </c>
      <c r="I32" s="3">
        <v>5.8840000000000003</v>
      </c>
      <c r="J32" s="3">
        <v>9.6739999999999995</v>
      </c>
      <c r="K32" s="3">
        <v>0</v>
      </c>
      <c r="L32" s="3">
        <v>0</v>
      </c>
      <c r="M32" s="3">
        <v>0</v>
      </c>
      <c r="N32" s="3">
        <v>0</v>
      </c>
      <c r="O32" s="3">
        <v>8.3049999999999997</v>
      </c>
      <c r="P32" s="3">
        <v>7.0999999999999994E-2</v>
      </c>
      <c r="Q32" s="3">
        <v>18.05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18.05</v>
      </c>
      <c r="X32" s="3">
        <v>30.581</v>
      </c>
      <c r="Y32" s="2">
        <v>2113710.3715820001</v>
      </c>
      <c r="Z32" t="s">
        <v>267</v>
      </c>
    </row>
    <row r="33" spans="1:26" x14ac:dyDescent="0.25">
      <c r="A33" s="1" t="s">
        <v>367</v>
      </c>
      <c r="B33" t="s">
        <v>63</v>
      </c>
      <c r="C33" t="s">
        <v>64</v>
      </c>
      <c r="D33" s="2">
        <v>327601230</v>
      </c>
      <c r="E33" s="2">
        <v>0</v>
      </c>
      <c r="F33" s="2">
        <v>327601230</v>
      </c>
      <c r="G33" s="2">
        <v>3278.78</v>
      </c>
      <c r="H33" s="3">
        <v>12.484999999999999</v>
      </c>
      <c r="I33" s="3">
        <v>0</v>
      </c>
      <c r="J33" s="3">
        <v>12.484999999999999</v>
      </c>
      <c r="K33" s="3">
        <v>0</v>
      </c>
      <c r="L33" s="3">
        <v>0</v>
      </c>
      <c r="M33" s="3">
        <v>0</v>
      </c>
      <c r="N33" s="3">
        <v>0</v>
      </c>
      <c r="O33" s="3">
        <v>8.5579999999999998</v>
      </c>
      <c r="P33" s="3">
        <v>0.01</v>
      </c>
      <c r="Q33" s="3">
        <v>21.053000000000001</v>
      </c>
      <c r="R33" s="3">
        <v>7.835</v>
      </c>
      <c r="S33" s="3">
        <v>0</v>
      </c>
      <c r="T33" s="3">
        <v>0</v>
      </c>
      <c r="U33" s="3">
        <v>0</v>
      </c>
      <c r="V33" s="3">
        <v>0</v>
      </c>
      <c r="W33" s="3">
        <v>28.888000000000002</v>
      </c>
      <c r="X33" s="3">
        <v>20.96</v>
      </c>
      <c r="Y33" s="2">
        <v>2906997.5359</v>
      </c>
      <c r="Z33" t="s">
        <v>267</v>
      </c>
    </row>
    <row r="34" spans="1:26" x14ac:dyDescent="0.25">
      <c r="A34" s="1" t="s">
        <v>370</v>
      </c>
      <c r="B34" t="s">
        <v>65</v>
      </c>
      <c r="C34" t="s">
        <v>66</v>
      </c>
      <c r="D34" s="2">
        <v>39025522</v>
      </c>
      <c r="E34" s="2">
        <v>0</v>
      </c>
      <c r="F34" s="2">
        <v>39025522</v>
      </c>
      <c r="G34" s="2">
        <v>2401</v>
      </c>
      <c r="H34" s="3">
        <v>23.405999999999999</v>
      </c>
      <c r="I34" s="3">
        <v>3.2829999999999999</v>
      </c>
      <c r="J34" s="3">
        <v>20.123000000000001</v>
      </c>
      <c r="K34" s="3">
        <v>0</v>
      </c>
      <c r="L34" s="3">
        <v>0</v>
      </c>
      <c r="M34" s="3">
        <v>4.8650000000000002</v>
      </c>
      <c r="N34" s="3">
        <v>0</v>
      </c>
      <c r="O34" s="3">
        <v>0</v>
      </c>
      <c r="P34" s="3">
        <v>6.2E-2</v>
      </c>
      <c r="Q34" s="3">
        <v>25.05</v>
      </c>
      <c r="R34" s="3">
        <v>10.249000000000001</v>
      </c>
      <c r="S34" s="3">
        <v>0</v>
      </c>
      <c r="T34" s="3">
        <v>0</v>
      </c>
      <c r="U34" s="3">
        <v>0</v>
      </c>
      <c r="V34" s="3">
        <v>0</v>
      </c>
      <c r="W34" s="3">
        <v>35.298999999999999</v>
      </c>
      <c r="X34" s="3">
        <v>249.92400000000001</v>
      </c>
      <c r="Y34" s="2">
        <v>9925480.2675599996</v>
      </c>
      <c r="Z34" t="s">
        <v>267</v>
      </c>
    </row>
    <row r="35" spans="1:26" x14ac:dyDescent="0.25">
      <c r="A35" s="1" t="s">
        <v>373</v>
      </c>
      <c r="B35" t="s">
        <v>65</v>
      </c>
      <c r="C35" t="s">
        <v>67</v>
      </c>
      <c r="D35" s="2">
        <v>10045015</v>
      </c>
      <c r="E35" s="2">
        <v>0</v>
      </c>
      <c r="F35" s="2">
        <v>10045015</v>
      </c>
      <c r="G35" s="2">
        <v>2170</v>
      </c>
      <c r="H35" s="3">
        <v>27</v>
      </c>
      <c r="I35" s="3">
        <v>0</v>
      </c>
      <c r="J35" s="3">
        <v>27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0.22600000000000001</v>
      </c>
      <c r="Q35" s="3">
        <v>27.225999999999999</v>
      </c>
      <c r="R35" s="3">
        <v>8.86</v>
      </c>
      <c r="S35" s="3">
        <v>0</v>
      </c>
      <c r="T35" s="3">
        <v>0</v>
      </c>
      <c r="U35" s="3">
        <v>0</v>
      </c>
      <c r="V35" s="3">
        <v>0</v>
      </c>
      <c r="W35" s="3">
        <v>36.085999999999999</v>
      </c>
      <c r="X35" s="3">
        <v>414.90300000000002</v>
      </c>
      <c r="Y35" s="2">
        <v>4377741.9562999997</v>
      </c>
      <c r="Z35" t="s">
        <v>267</v>
      </c>
    </row>
    <row r="36" spans="1:26" x14ac:dyDescent="0.25">
      <c r="A36" s="1" t="s">
        <v>376</v>
      </c>
      <c r="B36" t="s">
        <v>65</v>
      </c>
      <c r="C36" t="s">
        <v>68</v>
      </c>
      <c r="D36" s="2">
        <v>34298535</v>
      </c>
      <c r="E36" s="2">
        <v>0</v>
      </c>
      <c r="F36" s="2">
        <v>34298535</v>
      </c>
      <c r="G36" s="2">
        <v>5473</v>
      </c>
      <c r="H36" s="3">
        <v>27</v>
      </c>
      <c r="I36" s="3">
        <v>5.2119999999999997</v>
      </c>
      <c r="J36" s="3">
        <v>21.788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0.16</v>
      </c>
      <c r="Q36" s="3">
        <v>21.948</v>
      </c>
      <c r="R36" s="3">
        <v>11.954000000000001</v>
      </c>
      <c r="S36" s="3">
        <v>0</v>
      </c>
      <c r="T36" s="3">
        <v>0</v>
      </c>
      <c r="U36" s="3">
        <v>0</v>
      </c>
      <c r="V36" s="3">
        <v>0</v>
      </c>
      <c r="W36" s="3">
        <v>33.902000000000001</v>
      </c>
      <c r="X36" s="3">
        <v>74.701999999999998</v>
      </c>
      <c r="Y36" s="2">
        <v>2004680.2533160001</v>
      </c>
      <c r="Z36" t="s">
        <v>267</v>
      </c>
    </row>
    <row r="37" spans="1:26" x14ac:dyDescent="0.25">
      <c r="A37" s="1" t="s">
        <v>379</v>
      </c>
      <c r="B37" t="s">
        <v>69</v>
      </c>
      <c r="C37" t="s">
        <v>70</v>
      </c>
      <c r="D37" s="2">
        <v>66962002</v>
      </c>
      <c r="E37" s="2">
        <v>0</v>
      </c>
      <c r="F37" s="2">
        <v>66962002</v>
      </c>
      <c r="G37" s="2">
        <v>17209</v>
      </c>
      <c r="H37" s="3">
        <v>27</v>
      </c>
      <c r="I37" s="3">
        <v>7.72</v>
      </c>
      <c r="J37" s="3">
        <v>19.28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0.25700000000000001</v>
      </c>
      <c r="Q37" s="3">
        <v>19.536999999999999</v>
      </c>
      <c r="R37" s="3">
        <v>6.9560000000000004</v>
      </c>
      <c r="S37" s="3">
        <v>0</v>
      </c>
      <c r="T37" s="3">
        <v>0</v>
      </c>
      <c r="U37" s="3">
        <v>0</v>
      </c>
      <c r="V37" s="3">
        <v>0</v>
      </c>
      <c r="W37" s="3">
        <v>26.492999999999999</v>
      </c>
      <c r="X37" s="3">
        <v>46.107999999999997</v>
      </c>
      <c r="Y37" s="2">
        <v>1865702.02996</v>
      </c>
      <c r="Z37" t="s">
        <v>267</v>
      </c>
    </row>
    <row r="38" spans="1:26" x14ac:dyDescent="0.25">
      <c r="A38" s="1" t="s">
        <v>382</v>
      </c>
      <c r="B38" t="s">
        <v>69</v>
      </c>
      <c r="C38" t="s">
        <v>71</v>
      </c>
      <c r="D38" s="2">
        <v>89325595</v>
      </c>
      <c r="E38" s="2">
        <v>0</v>
      </c>
      <c r="F38" s="2">
        <v>89325595</v>
      </c>
      <c r="G38" s="2">
        <v>58955</v>
      </c>
      <c r="H38" s="3">
        <v>27</v>
      </c>
      <c r="I38" s="3">
        <v>0</v>
      </c>
      <c r="J38" s="3">
        <v>27</v>
      </c>
      <c r="K38" s="3">
        <v>0</v>
      </c>
      <c r="L38" s="3">
        <v>0</v>
      </c>
      <c r="M38" s="3">
        <v>0</v>
      </c>
      <c r="N38" s="3">
        <v>0</v>
      </c>
      <c r="O38" s="3">
        <v>5.0999999999999996</v>
      </c>
      <c r="P38" s="3">
        <v>0.66</v>
      </c>
      <c r="Q38" s="3">
        <v>32.76</v>
      </c>
      <c r="R38" s="3">
        <v>11.475</v>
      </c>
      <c r="S38" s="3">
        <v>0</v>
      </c>
      <c r="T38" s="3">
        <v>0</v>
      </c>
      <c r="U38" s="3">
        <v>0</v>
      </c>
      <c r="V38" s="3">
        <v>0</v>
      </c>
      <c r="W38" s="3">
        <v>44.234999999999999</v>
      </c>
      <c r="X38" s="3">
        <v>43.061999999999998</v>
      </c>
      <c r="Y38" s="2">
        <v>1489918.8962000001</v>
      </c>
      <c r="Z38" t="s">
        <v>267</v>
      </c>
    </row>
    <row r="39" spans="1:26" x14ac:dyDescent="0.25">
      <c r="A39" s="1" t="s">
        <v>385</v>
      </c>
      <c r="B39" t="s">
        <v>72</v>
      </c>
      <c r="C39" t="s">
        <v>73</v>
      </c>
      <c r="D39" s="2">
        <v>57646688</v>
      </c>
      <c r="E39" s="2">
        <v>0</v>
      </c>
      <c r="F39" s="2">
        <v>57646688</v>
      </c>
      <c r="G39" s="2">
        <v>0</v>
      </c>
      <c r="H39" s="3">
        <v>27</v>
      </c>
      <c r="I39" s="3">
        <v>7.5510000000000002</v>
      </c>
      <c r="J39" s="3">
        <v>19.449000000000002</v>
      </c>
      <c r="K39" s="3">
        <v>0</v>
      </c>
      <c r="L39" s="3">
        <v>0</v>
      </c>
      <c r="M39" s="3">
        <v>0</v>
      </c>
      <c r="N39" s="3">
        <v>0</v>
      </c>
      <c r="O39" s="3">
        <v>6</v>
      </c>
      <c r="P39" s="3">
        <v>0</v>
      </c>
      <c r="Q39" s="3">
        <v>25.449000000000002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25.449000000000002</v>
      </c>
      <c r="X39" s="3">
        <v>80.918999999999997</v>
      </c>
      <c r="Y39" s="2">
        <v>3695031.0248409999</v>
      </c>
      <c r="Z39" t="s">
        <v>267</v>
      </c>
    </row>
    <row r="40" spans="1:26" x14ac:dyDescent="0.25">
      <c r="A40" s="1" t="s">
        <v>388</v>
      </c>
      <c r="B40" t="s">
        <v>74</v>
      </c>
      <c r="C40" t="s">
        <v>75</v>
      </c>
      <c r="D40" s="2">
        <v>149275444</v>
      </c>
      <c r="E40" s="2">
        <v>0</v>
      </c>
      <c r="F40" s="2">
        <v>149275444</v>
      </c>
      <c r="G40" s="2">
        <v>149</v>
      </c>
      <c r="H40" s="3">
        <v>27</v>
      </c>
      <c r="I40" s="3">
        <v>1.097</v>
      </c>
      <c r="J40" s="3">
        <v>25.902999999999999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1E-3</v>
      </c>
      <c r="Q40" s="3">
        <v>25.904</v>
      </c>
      <c r="R40" s="3">
        <v>2.0099999999999998</v>
      </c>
      <c r="S40" s="3">
        <v>0</v>
      </c>
      <c r="T40" s="3">
        <v>0</v>
      </c>
      <c r="U40" s="3">
        <v>0</v>
      </c>
      <c r="V40" s="3">
        <v>0</v>
      </c>
      <c r="W40" s="3">
        <v>27.914000000000001</v>
      </c>
      <c r="X40" s="3">
        <v>25.754000000000001</v>
      </c>
      <c r="Y40" s="2">
        <v>0</v>
      </c>
      <c r="Z40" t="s">
        <v>267</v>
      </c>
    </row>
    <row r="41" spans="1:26" x14ac:dyDescent="0.25">
      <c r="A41" s="1" t="s">
        <v>391</v>
      </c>
      <c r="B41" t="s">
        <v>76</v>
      </c>
      <c r="C41" t="s">
        <v>77</v>
      </c>
      <c r="D41" s="2">
        <v>506587950</v>
      </c>
      <c r="E41" s="2">
        <v>655768</v>
      </c>
      <c r="F41" s="2">
        <v>505932182</v>
      </c>
      <c r="G41" s="2">
        <v>18061</v>
      </c>
      <c r="H41" s="3">
        <v>27</v>
      </c>
      <c r="I41" s="3">
        <v>1.3440000000000001</v>
      </c>
      <c r="J41" s="3">
        <v>25.655999999999999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3.5999999999999997E-2</v>
      </c>
      <c r="Q41" s="3">
        <v>25.692</v>
      </c>
      <c r="R41" s="3">
        <v>3.9239999999999999</v>
      </c>
      <c r="S41" s="3">
        <v>0</v>
      </c>
      <c r="T41" s="3">
        <v>0</v>
      </c>
      <c r="U41" s="3">
        <v>0</v>
      </c>
      <c r="V41" s="3">
        <v>0</v>
      </c>
      <c r="W41" s="3">
        <v>29.616</v>
      </c>
      <c r="X41" s="3">
        <v>83.001999999999995</v>
      </c>
      <c r="Y41" s="2">
        <v>31209029.999667998</v>
      </c>
      <c r="Z41" t="s">
        <v>267</v>
      </c>
    </row>
    <row r="42" spans="1:26" x14ac:dyDescent="0.25">
      <c r="A42" s="1" t="s">
        <v>394</v>
      </c>
      <c r="B42" t="s">
        <v>78</v>
      </c>
      <c r="C42" t="s">
        <v>79</v>
      </c>
      <c r="D42" s="2">
        <v>26952552320</v>
      </c>
      <c r="E42" s="2">
        <v>1773179409</v>
      </c>
      <c r="F42" s="2">
        <v>25179372911</v>
      </c>
      <c r="G42" s="2">
        <v>10700425</v>
      </c>
      <c r="H42" s="3">
        <v>27</v>
      </c>
      <c r="I42" s="3">
        <v>0</v>
      </c>
      <c r="J42" s="3">
        <v>27</v>
      </c>
      <c r="K42" s="3">
        <v>0</v>
      </c>
      <c r="L42" s="3">
        <v>0</v>
      </c>
      <c r="M42" s="3">
        <v>0</v>
      </c>
      <c r="N42" s="3">
        <v>0</v>
      </c>
      <c r="O42" s="3">
        <v>10.27</v>
      </c>
      <c r="P42" s="3">
        <v>0.42499999999999999</v>
      </c>
      <c r="Q42" s="3">
        <v>37.695</v>
      </c>
      <c r="R42" s="3">
        <v>9.843</v>
      </c>
      <c r="S42" s="3">
        <v>0</v>
      </c>
      <c r="T42" s="3">
        <v>3.173</v>
      </c>
      <c r="U42" s="3">
        <v>0</v>
      </c>
      <c r="V42" s="3">
        <v>0</v>
      </c>
      <c r="W42" s="3">
        <v>50.710999999999999</v>
      </c>
      <c r="X42" s="3">
        <v>34.933</v>
      </c>
      <c r="Y42" s="2">
        <v>207036967.78490001</v>
      </c>
      <c r="Z42" t="s">
        <v>267</v>
      </c>
    </row>
    <row r="43" spans="1:26" x14ac:dyDescent="0.25">
      <c r="A43" s="1" t="s">
        <v>397</v>
      </c>
      <c r="B43" t="s">
        <v>80</v>
      </c>
      <c r="C43" t="s">
        <v>81</v>
      </c>
      <c r="D43" s="2">
        <v>113920489</v>
      </c>
      <c r="E43" s="2">
        <v>0</v>
      </c>
      <c r="F43" s="2">
        <v>113920489</v>
      </c>
      <c r="G43" s="2">
        <v>2110</v>
      </c>
      <c r="H43" s="3">
        <v>18.684999999999999</v>
      </c>
      <c r="I43" s="3">
        <v>0.126</v>
      </c>
      <c r="J43" s="3">
        <v>18.559000000000001</v>
      </c>
      <c r="K43" s="3">
        <v>0</v>
      </c>
      <c r="L43" s="3">
        <v>0</v>
      </c>
      <c r="M43" s="3">
        <v>0</v>
      </c>
      <c r="N43" s="3">
        <v>0</v>
      </c>
      <c r="O43" s="3">
        <v>3</v>
      </c>
      <c r="P43" s="3">
        <v>1.9E-2</v>
      </c>
      <c r="Q43" s="3">
        <v>21.577999999999999</v>
      </c>
      <c r="R43" s="3">
        <v>7.593</v>
      </c>
      <c r="S43" s="3">
        <v>0</v>
      </c>
      <c r="T43" s="3">
        <v>0</v>
      </c>
      <c r="U43" s="3">
        <v>0</v>
      </c>
      <c r="V43" s="3">
        <v>0</v>
      </c>
      <c r="W43" s="3">
        <v>29.170999999999999</v>
      </c>
      <c r="X43" s="3">
        <v>33.027999999999999</v>
      </c>
      <c r="Y43" s="2">
        <v>1702098.6997209999</v>
      </c>
      <c r="Z43" t="s">
        <v>267</v>
      </c>
    </row>
    <row r="44" spans="1:26" x14ac:dyDescent="0.25">
      <c r="A44" s="1" t="s">
        <v>400</v>
      </c>
      <c r="B44" t="s">
        <v>82</v>
      </c>
      <c r="C44" t="s">
        <v>83</v>
      </c>
      <c r="D44" s="2">
        <v>10459497895</v>
      </c>
      <c r="E44" s="2">
        <v>98510571</v>
      </c>
      <c r="F44" s="2">
        <v>10360987324</v>
      </c>
      <c r="G44" s="2">
        <v>2535298.58</v>
      </c>
      <c r="H44" s="3">
        <v>27</v>
      </c>
      <c r="I44" s="3">
        <v>0</v>
      </c>
      <c r="J44" s="3">
        <v>27</v>
      </c>
      <c r="K44" s="3">
        <v>0</v>
      </c>
      <c r="L44" s="3">
        <v>0</v>
      </c>
      <c r="M44" s="3">
        <v>0</v>
      </c>
      <c r="N44" s="3">
        <v>0</v>
      </c>
      <c r="O44" s="3">
        <v>13.484999999999999</v>
      </c>
      <c r="P44" s="3">
        <v>0.245</v>
      </c>
      <c r="Q44" s="3">
        <v>40.729999999999997</v>
      </c>
      <c r="R44" s="3">
        <v>5.2039999999999997</v>
      </c>
      <c r="S44" s="3">
        <v>0</v>
      </c>
      <c r="T44" s="3">
        <v>0</v>
      </c>
      <c r="U44" s="3">
        <v>0</v>
      </c>
      <c r="V44" s="3">
        <v>0</v>
      </c>
      <c r="W44" s="3">
        <v>45.933999999999997</v>
      </c>
      <c r="X44" s="3">
        <v>59.542000000000002</v>
      </c>
      <c r="Y44" s="2">
        <v>351458425.42320001</v>
      </c>
      <c r="Z44" t="s">
        <v>267</v>
      </c>
    </row>
    <row r="45" spans="1:26" x14ac:dyDescent="0.25">
      <c r="A45" s="1" t="s">
        <v>403</v>
      </c>
      <c r="B45" t="s">
        <v>84</v>
      </c>
      <c r="C45" t="s">
        <v>85</v>
      </c>
      <c r="D45" s="2">
        <v>4762708440</v>
      </c>
      <c r="E45" s="2">
        <v>182628230</v>
      </c>
      <c r="F45" s="2">
        <v>4580080210</v>
      </c>
      <c r="G45" s="2">
        <v>129868.81</v>
      </c>
      <c r="H45" s="3">
        <v>12.138</v>
      </c>
      <c r="I45" s="3">
        <v>0</v>
      </c>
      <c r="J45" s="3">
        <v>12.138</v>
      </c>
      <c r="K45" s="3">
        <v>0</v>
      </c>
      <c r="L45" s="3">
        <v>0</v>
      </c>
      <c r="M45" s="3">
        <v>0.46200000000000002</v>
      </c>
      <c r="N45" s="3">
        <v>0</v>
      </c>
      <c r="O45" s="3">
        <v>3.512</v>
      </c>
      <c r="P45" s="3">
        <v>2.8000000000000001E-2</v>
      </c>
      <c r="Q45" s="3">
        <v>16.14</v>
      </c>
      <c r="R45" s="3">
        <v>5.9589999999999996</v>
      </c>
      <c r="S45" s="3">
        <v>0.218</v>
      </c>
      <c r="T45" s="3">
        <v>0</v>
      </c>
      <c r="U45" s="3">
        <v>0</v>
      </c>
      <c r="V45" s="3">
        <v>0</v>
      </c>
      <c r="W45" s="3">
        <v>22.317</v>
      </c>
      <c r="X45" s="3">
        <v>15.615</v>
      </c>
      <c r="Y45" s="2">
        <v>16305760.15986</v>
      </c>
      <c r="Z45" t="s">
        <v>267</v>
      </c>
    </row>
    <row r="46" spans="1:26" x14ac:dyDescent="0.25">
      <c r="A46" s="1" t="s">
        <v>406</v>
      </c>
      <c r="B46" t="s">
        <v>86</v>
      </c>
      <c r="C46" t="s">
        <v>87</v>
      </c>
      <c r="D46" s="2">
        <v>367330061</v>
      </c>
      <c r="E46" s="2">
        <v>0</v>
      </c>
      <c r="F46" s="2">
        <v>367330061</v>
      </c>
      <c r="G46" s="2">
        <v>8815.24</v>
      </c>
      <c r="H46" s="3">
        <v>27</v>
      </c>
      <c r="I46" s="3">
        <v>0</v>
      </c>
      <c r="J46" s="3">
        <v>27</v>
      </c>
      <c r="K46" s="3">
        <v>0</v>
      </c>
      <c r="L46" s="3">
        <v>0</v>
      </c>
      <c r="M46" s="3">
        <v>0</v>
      </c>
      <c r="N46" s="3">
        <v>0</v>
      </c>
      <c r="O46" s="3">
        <v>4.3289999999999997</v>
      </c>
      <c r="P46" s="3">
        <v>2.4E-2</v>
      </c>
      <c r="Q46" s="3">
        <v>31.353000000000002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31.353000000000002</v>
      </c>
      <c r="X46" s="3">
        <v>61.298000000000002</v>
      </c>
      <c r="Y46" s="2">
        <v>13323553.9045</v>
      </c>
      <c r="Z46" t="s">
        <v>267</v>
      </c>
    </row>
    <row r="47" spans="1:26" x14ac:dyDescent="0.25">
      <c r="A47" s="1" t="s">
        <v>409</v>
      </c>
      <c r="B47" t="s">
        <v>86</v>
      </c>
      <c r="C47" t="s">
        <v>88</v>
      </c>
      <c r="D47" s="2">
        <v>67234108</v>
      </c>
      <c r="E47" s="2">
        <v>0</v>
      </c>
      <c r="F47" s="2">
        <v>67234108</v>
      </c>
      <c r="G47" s="2">
        <v>4451.4799999999996</v>
      </c>
      <c r="H47" s="3">
        <v>27</v>
      </c>
      <c r="I47" s="3">
        <v>4.8120000000000003</v>
      </c>
      <c r="J47" s="3">
        <v>22.187999999999999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6.6000000000000003E-2</v>
      </c>
      <c r="Q47" s="3">
        <v>22.254000000000001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22.254000000000001</v>
      </c>
      <c r="X47" s="3">
        <v>58.634999999999998</v>
      </c>
      <c r="Y47" s="2">
        <v>2580161.989976</v>
      </c>
      <c r="Z47" t="s">
        <v>267</v>
      </c>
    </row>
    <row r="48" spans="1:26" x14ac:dyDescent="0.25">
      <c r="A48" s="1" t="s">
        <v>412</v>
      </c>
      <c r="B48" t="s">
        <v>86</v>
      </c>
      <c r="C48" t="s">
        <v>89</v>
      </c>
      <c r="D48" s="2">
        <v>43488050</v>
      </c>
      <c r="E48" s="2">
        <v>0</v>
      </c>
      <c r="F48" s="2">
        <v>43488050</v>
      </c>
      <c r="G48" s="2">
        <v>1714.01</v>
      </c>
      <c r="H48" s="3">
        <v>27</v>
      </c>
      <c r="I48" s="3">
        <v>0</v>
      </c>
      <c r="J48" s="3">
        <v>27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3.9E-2</v>
      </c>
      <c r="Q48" s="3">
        <v>27.039000000000001</v>
      </c>
      <c r="R48" s="3">
        <v>4.577</v>
      </c>
      <c r="S48" s="3">
        <v>0</v>
      </c>
      <c r="T48" s="3">
        <v>0</v>
      </c>
      <c r="U48" s="3">
        <v>0</v>
      </c>
      <c r="V48" s="3">
        <v>0</v>
      </c>
      <c r="W48" s="3">
        <v>31.616</v>
      </c>
      <c r="X48" s="3">
        <v>104.253</v>
      </c>
      <c r="Y48" s="2">
        <v>3493922.0965</v>
      </c>
      <c r="Z48" t="s">
        <v>267</v>
      </c>
    </row>
    <row r="49" spans="1:26" x14ac:dyDescent="0.25">
      <c r="A49" s="1" t="s">
        <v>415</v>
      </c>
      <c r="B49" t="s">
        <v>86</v>
      </c>
      <c r="C49" t="s">
        <v>90</v>
      </c>
      <c r="D49" s="2">
        <v>36779971</v>
      </c>
      <c r="E49" s="2">
        <v>0</v>
      </c>
      <c r="F49" s="2">
        <v>36779971</v>
      </c>
      <c r="G49" s="2">
        <v>3035</v>
      </c>
      <c r="H49" s="3">
        <v>24.431000000000001</v>
      </c>
      <c r="I49" s="3">
        <v>0.83499999999999996</v>
      </c>
      <c r="J49" s="3">
        <v>23.596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8.3000000000000004E-2</v>
      </c>
      <c r="Q49" s="3">
        <v>23.678999999999998</v>
      </c>
      <c r="R49" s="3">
        <v>5.4119999999999999</v>
      </c>
      <c r="S49" s="3">
        <v>0</v>
      </c>
      <c r="T49" s="3">
        <v>0</v>
      </c>
      <c r="U49" s="3">
        <v>0</v>
      </c>
      <c r="V49" s="3">
        <v>0</v>
      </c>
      <c r="W49" s="3">
        <v>29.091000000000001</v>
      </c>
      <c r="X49" s="3">
        <v>99.86</v>
      </c>
      <c r="Y49" s="2">
        <v>2970077.1477999999</v>
      </c>
      <c r="Z49" t="s">
        <v>267</v>
      </c>
    </row>
    <row r="50" spans="1:26" x14ac:dyDescent="0.25">
      <c r="A50" s="1" t="s">
        <v>418</v>
      </c>
      <c r="B50" t="s">
        <v>86</v>
      </c>
      <c r="C50" t="s">
        <v>91</v>
      </c>
      <c r="D50" s="2">
        <v>29731915</v>
      </c>
      <c r="E50" s="2">
        <v>0</v>
      </c>
      <c r="F50" s="2">
        <v>29731915</v>
      </c>
      <c r="G50" s="2">
        <v>481.71</v>
      </c>
      <c r="H50" s="3">
        <v>27</v>
      </c>
      <c r="I50" s="3">
        <v>7.202</v>
      </c>
      <c r="J50" s="3">
        <v>19.797999999999998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1.6E-2</v>
      </c>
      <c r="Q50" s="3">
        <v>19.814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19.814</v>
      </c>
      <c r="X50" s="3">
        <v>47.862000000000002</v>
      </c>
      <c r="Y50" s="2">
        <v>846563.16108999995</v>
      </c>
      <c r="Z50" t="s">
        <v>267</v>
      </c>
    </row>
    <row r="51" spans="1:26" x14ac:dyDescent="0.25">
      <c r="A51" s="1" t="s">
        <v>421</v>
      </c>
      <c r="B51" t="s">
        <v>92</v>
      </c>
      <c r="C51" t="s">
        <v>93</v>
      </c>
      <c r="D51" s="2">
        <v>57486290</v>
      </c>
      <c r="E51" s="2">
        <v>0</v>
      </c>
      <c r="F51" s="2">
        <v>57486290</v>
      </c>
      <c r="G51" s="2">
        <v>7305.69</v>
      </c>
      <c r="H51" s="3">
        <v>27</v>
      </c>
      <c r="I51" s="3">
        <v>0</v>
      </c>
      <c r="J51" s="3">
        <v>27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0.127</v>
      </c>
      <c r="Q51" s="3">
        <v>27.126999999999999</v>
      </c>
      <c r="R51" s="3">
        <v>9.5</v>
      </c>
      <c r="S51" s="3">
        <v>0</v>
      </c>
      <c r="T51" s="3">
        <v>0</v>
      </c>
      <c r="U51" s="3">
        <v>0</v>
      </c>
      <c r="V51" s="3">
        <v>0</v>
      </c>
      <c r="W51" s="3">
        <v>36.627000000000002</v>
      </c>
      <c r="X51" s="3">
        <v>90.491</v>
      </c>
      <c r="Y51" s="2">
        <v>3797248.2267999998</v>
      </c>
      <c r="Z51" t="s">
        <v>267</v>
      </c>
    </row>
    <row r="52" spans="1:26" x14ac:dyDescent="0.25">
      <c r="A52" s="1" t="s">
        <v>424</v>
      </c>
      <c r="B52" t="s">
        <v>92</v>
      </c>
      <c r="C52" t="s">
        <v>94</v>
      </c>
      <c r="D52" s="2">
        <v>997365410</v>
      </c>
      <c r="E52" s="2">
        <v>11318430</v>
      </c>
      <c r="F52" s="2">
        <v>986046980</v>
      </c>
      <c r="G52" s="2">
        <v>303718</v>
      </c>
      <c r="H52" s="3">
        <v>15.72</v>
      </c>
      <c r="I52" s="3">
        <v>0</v>
      </c>
      <c r="J52" s="3">
        <v>15.72</v>
      </c>
      <c r="K52" s="3">
        <v>0</v>
      </c>
      <c r="L52" s="3">
        <v>0</v>
      </c>
      <c r="M52" s="3">
        <v>0</v>
      </c>
      <c r="N52" s="3">
        <v>0</v>
      </c>
      <c r="O52" s="3">
        <v>5.8319999999999999</v>
      </c>
      <c r="P52" s="3">
        <v>0.308</v>
      </c>
      <c r="Q52" s="3">
        <v>21.86</v>
      </c>
      <c r="R52" s="3">
        <v>14.757999999999999</v>
      </c>
      <c r="S52" s="3">
        <v>0</v>
      </c>
      <c r="T52" s="3">
        <v>0</v>
      </c>
      <c r="U52" s="3">
        <v>0</v>
      </c>
      <c r="V52" s="3">
        <v>0</v>
      </c>
      <c r="W52" s="3">
        <v>36.618000000000002</v>
      </c>
      <c r="X52" s="3">
        <v>127.13800000000001</v>
      </c>
      <c r="Y52" s="2">
        <v>116199657.2252</v>
      </c>
      <c r="Z52" t="s">
        <v>267</v>
      </c>
    </row>
    <row r="53" spans="1:26" x14ac:dyDescent="0.25">
      <c r="A53" s="1" t="s">
        <v>427</v>
      </c>
      <c r="B53" t="s">
        <v>92</v>
      </c>
      <c r="C53" t="s">
        <v>95</v>
      </c>
      <c r="D53" s="2">
        <v>855646760</v>
      </c>
      <c r="E53" s="2">
        <v>2070940</v>
      </c>
      <c r="F53" s="2">
        <v>853575820</v>
      </c>
      <c r="G53" s="2">
        <v>47462.94</v>
      </c>
      <c r="H53" s="3">
        <v>27</v>
      </c>
      <c r="I53" s="3">
        <v>2.1059999999999999</v>
      </c>
      <c r="J53" s="3">
        <v>24.893999999999998</v>
      </c>
      <c r="K53" s="3">
        <v>0</v>
      </c>
      <c r="L53" s="3">
        <v>0</v>
      </c>
      <c r="M53" s="3">
        <v>0</v>
      </c>
      <c r="N53" s="3">
        <v>0</v>
      </c>
      <c r="O53" s="3">
        <v>11.135</v>
      </c>
      <c r="P53" s="3">
        <v>5.6000000000000001E-2</v>
      </c>
      <c r="Q53" s="3">
        <v>36.085000000000001</v>
      </c>
      <c r="R53" s="3">
        <v>4.7</v>
      </c>
      <c r="S53" s="3">
        <v>0</v>
      </c>
      <c r="T53" s="3">
        <v>0</v>
      </c>
      <c r="U53" s="3">
        <v>0</v>
      </c>
      <c r="V53" s="3">
        <v>6.3120000000000003</v>
      </c>
      <c r="W53" s="3">
        <v>47.097000000000001</v>
      </c>
      <c r="X53" s="3">
        <v>101.90900000000001</v>
      </c>
      <c r="Y53" s="2">
        <v>70442068.105000004</v>
      </c>
      <c r="Z53" t="s">
        <v>267</v>
      </c>
    </row>
    <row r="54" spans="1:26" x14ac:dyDescent="0.25">
      <c r="A54" s="1" t="s">
        <v>430</v>
      </c>
      <c r="B54" t="s">
        <v>92</v>
      </c>
      <c r="C54" t="s">
        <v>96</v>
      </c>
      <c r="D54" s="2">
        <v>247559830</v>
      </c>
      <c r="E54" s="2">
        <v>4900420</v>
      </c>
      <c r="F54" s="2">
        <v>242659410</v>
      </c>
      <c r="G54" s="2">
        <v>11438.12</v>
      </c>
      <c r="H54" s="3">
        <v>27</v>
      </c>
      <c r="I54" s="3">
        <v>4.3159999999999998</v>
      </c>
      <c r="J54" s="3">
        <v>22.684000000000001</v>
      </c>
      <c r="K54" s="3">
        <v>0</v>
      </c>
      <c r="L54" s="3">
        <v>0</v>
      </c>
      <c r="M54" s="3">
        <v>0</v>
      </c>
      <c r="N54" s="3">
        <v>0</v>
      </c>
      <c r="O54" s="3">
        <v>5</v>
      </c>
      <c r="P54" s="3">
        <v>4.7E-2</v>
      </c>
      <c r="Q54" s="3">
        <v>27.731000000000002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27.731000000000002</v>
      </c>
      <c r="X54" s="3">
        <v>307.363</v>
      </c>
      <c r="Y54" s="2">
        <v>74207209.522200003</v>
      </c>
      <c r="Z54" t="s">
        <v>267</v>
      </c>
    </row>
    <row r="55" spans="1:26" x14ac:dyDescent="0.25">
      <c r="A55" s="1" t="s">
        <v>433</v>
      </c>
      <c r="B55" t="s">
        <v>92</v>
      </c>
      <c r="C55" t="s">
        <v>97</v>
      </c>
      <c r="D55" s="2">
        <v>4233689670</v>
      </c>
      <c r="E55" s="2">
        <v>111823160</v>
      </c>
      <c r="F55" s="2">
        <v>4121866510</v>
      </c>
      <c r="G55" s="2">
        <v>960274.44</v>
      </c>
      <c r="H55" s="3">
        <v>20.715</v>
      </c>
      <c r="I55" s="3">
        <v>0</v>
      </c>
      <c r="J55" s="3">
        <v>20.715</v>
      </c>
      <c r="K55" s="3">
        <v>0</v>
      </c>
      <c r="L55" s="3">
        <v>0</v>
      </c>
      <c r="M55" s="3">
        <v>0</v>
      </c>
      <c r="N55" s="3">
        <v>0</v>
      </c>
      <c r="O55" s="3">
        <v>19.120999999999999</v>
      </c>
      <c r="P55" s="3">
        <v>0.23300000000000001</v>
      </c>
      <c r="Q55" s="3">
        <v>40.069000000000003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40.069000000000003</v>
      </c>
      <c r="X55" s="3">
        <v>61.637</v>
      </c>
      <c r="Y55" s="2">
        <v>177995103.34885001</v>
      </c>
      <c r="Z55" t="s">
        <v>267</v>
      </c>
    </row>
    <row r="56" spans="1:26" x14ac:dyDescent="0.25">
      <c r="A56" s="1" t="s">
        <v>436</v>
      </c>
      <c r="B56" t="s">
        <v>92</v>
      </c>
      <c r="C56" t="s">
        <v>98</v>
      </c>
      <c r="D56" s="2">
        <v>535684470</v>
      </c>
      <c r="E56" s="2">
        <v>0</v>
      </c>
      <c r="F56" s="2">
        <v>535684470</v>
      </c>
      <c r="G56" s="2">
        <v>23835.360000000001</v>
      </c>
      <c r="H56" s="3">
        <v>27</v>
      </c>
      <c r="I56" s="3">
        <v>0</v>
      </c>
      <c r="J56" s="3">
        <v>27</v>
      </c>
      <c r="K56" s="3">
        <v>0</v>
      </c>
      <c r="L56" s="3">
        <v>0</v>
      </c>
      <c r="M56" s="3">
        <v>0</v>
      </c>
      <c r="N56" s="3">
        <v>0</v>
      </c>
      <c r="O56" s="3">
        <v>17.355</v>
      </c>
      <c r="P56" s="3">
        <v>4.4999999999999998E-2</v>
      </c>
      <c r="Q56" s="3">
        <v>44.4</v>
      </c>
      <c r="R56" s="3">
        <v>10.6</v>
      </c>
      <c r="S56" s="3">
        <v>0</v>
      </c>
      <c r="T56" s="3">
        <v>0</v>
      </c>
      <c r="U56" s="3">
        <v>0</v>
      </c>
      <c r="V56" s="3">
        <v>0</v>
      </c>
      <c r="W56" s="3">
        <v>55</v>
      </c>
      <c r="X56" s="3">
        <v>63.027000000000001</v>
      </c>
      <c r="Y56" s="2">
        <v>20287165.717799999</v>
      </c>
      <c r="Z56" t="s">
        <v>267</v>
      </c>
    </row>
    <row r="57" spans="1:26" x14ac:dyDescent="0.25">
      <c r="A57" s="1" t="s">
        <v>439</v>
      </c>
      <c r="B57" t="s">
        <v>92</v>
      </c>
      <c r="C57" t="s">
        <v>99</v>
      </c>
      <c r="D57" s="2">
        <v>185536830</v>
      </c>
      <c r="E57" s="2">
        <v>2613580</v>
      </c>
      <c r="F57" s="2">
        <v>182923250</v>
      </c>
      <c r="G57" s="2">
        <v>39586.47</v>
      </c>
      <c r="H57" s="3">
        <v>27</v>
      </c>
      <c r="I57" s="3">
        <v>1.1839999999999999</v>
      </c>
      <c r="J57" s="3">
        <v>25.815999999999999</v>
      </c>
      <c r="K57" s="3">
        <v>0</v>
      </c>
      <c r="L57" s="3">
        <v>0</v>
      </c>
      <c r="M57" s="3">
        <v>0</v>
      </c>
      <c r="N57" s="3">
        <v>0</v>
      </c>
      <c r="O57" s="3">
        <v>23.175999999999998</v>
      </c>
      <c r="P57" s="3">
        <v>0.216</v>
      </c>
      <c r="Q57" s="3">
        <v>49.207999999999998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49.207999999999998</v>
      </c>
      <c r="X57" s="3">
        <v>70.730999999999995</v>
      </c>
      <c r="Y57" s="2">
        <v>8758106.1612999998</v>
      </c>
      <c r="Z57" t="s">
        <v>267</v>
      </c>
    </row>
    <row r="58" spans="1:26" x14ac:dyDescent="0.25">
      <c r="A58" s="1" t="s">
        <v>442</v>
      </c>
      <c r="B58" t="s">
        <v>92</v>
      </c>
      <c r="C58" t="s">
        <v>100</v>
      </c>
      <c r="D58" s="2">
        <v>2811399640</v>
      </c>
      <c r="E58" s="2">
        <v>47166200</v>
      </c>
      <c r="F58" s="2">
        <v>2764233440</v>
      </c>
      <c r="G58" s="2">
        <v>1886059.97</v>
      </c>
      <c r="H58" s="3">
        <v>27</v>
      </c>
      <c r="I58" s="3">
        <v>0</v>
      </c>
      <c r="J58" s="3">
        <v>27</v>
      </c>
      <c r="K58" s="3">
        <v>0</v>
      </c>
      <c r="L58" s="3">
        <v>0</v>
      </c>
      <c r="M58" s="3">
        <v>0</v>
      </c>
      <c r="N58" s="3">
        <v>0</v>
      </c>
      <c r="O58" s="3">
        <v>9.6760000000000002</v>
      </c>
      <c r="P58" s="3">
        <v>0.67900000000000005</v>
      </c>
      <c r="Q58" s="3">
        <v>37.354999999999997</v>
      </c>
      <c r="R58" s="3">
        <v>10.512</v>
      </c>
      <c r="S58" s="3">
        <v>0</v>
      </c>
      <c r="T58" s="3">
        <v>0</v>
      </c>
      <c r="U58" s="3">
        <v>0</v>
      </c>
      <c r="V58" s="3">
        <v>0</v>
      </c>
      <c r="W58" s="3">
        <v>47.866999999999997</v>
      </c>
      <c r="X58" s="3">
        <v>87.867999999999995</v>
      </c>
      <c r="Y58" s="2">
        <v>176117566.39379999</v>
      </c>
      <c r="Z58" t="s">
        <v>267</v>
      </c>
    </row>
    <row r="59" spans="1:26" x14ac:dyDescent="0.25">
      <c r="A59" s="1" t="s">
        <v>445</v>
      </c>
      <c r="B59" t="s">
        <v>92</v>
      </c>
      <c r="C59" t="s">
        <v>101</v>
      </c>
      <c r="D59" s="2">
        <v>60675680</v>
      </c>
      <c r="E59" s="2">
        <v>0</v>
      </c>
      <c r="F59" s="2">
        <v>60675680</v>
      </c>
      <c r="G59" s="2">
        <v>215.54</v>
      </c>
      <c r="H59" s="3">
        <v>27</v>
      </c>
      <c r="I59" s="3">
        <v>0</v>
      </c>
      <c r="J59" s="3">
        <v>27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27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27</v>
      </c>
      <c r="X59" s="3">
        <v>170.589</v>
      </c>
      <c r="Y59" s="2">
        <v>9135241.9892999995</v>
      </c>
      <c r="Z59" t="s">
        <v>267</v>
      </c>
    </row>
    <row r="60" spans="1:26" x14ac:dyDescent="0.25">
      <c r="A60" s="1" t="s">
        <v>448</v>
      </c>
      <c r="B60" t="s">
        <v>92</v>
      </c>
      <c r="C60" t="s">
        <v>102</v>
      </c>
      <c r="D60" s="2">
        <v>74566440</v>
      </c>
      <c r="E60" s="2">
        <v>0</v>
      </c>
      <c r="F60" s="2">
        <v>74566440</v>
      </c>
      <c r="G60" s="2">
        <v>0</v>
      </c>
      <c r="H60" s="3">
        <v>27</v>
      </c>
      <c r="I60" s="3">
        <v>2.581</v>
      </c>
      <c r="J60" s="3">
        <v>24.419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24.419</v>
      </c>
      <c r="X60" s="3">
        <v>90.34</v>
      </c>
      <c r="Y60" s="2">
        <v>5191890.1864999998</v>
      </c>
      <c r="Z60" t="s">
        <v>267</v>
      </c>
    </row>
    <row r="61" spans="1:26" x14ac:dyDescent="0.25">
      <c r="A61" s="1" t="s">
        <v>451</v>
      </c>
      <c r="B61" t="s">
        <v>92</v>
      </c>
      <c r="C61" t="s">
        <v>103</v>
      </c>
      <c r="D61" s="2">
        <v>53617430</v>
      </c>
      <c r="E61" s="2">
        <v>0</v>
      </c>
      <c r="F61" s="2">
        <v>53617430</v>
      </c>
      <c r="G61" s="2">
        <v>138922.21</v>
      </c>
      <c r="H61" s="3">
        <v>26.128</v>
      </c>
      <c r="I61" s="3">
        <v>14.695</v>
      </c>
      <c r="J61" s="3">
        <v>11.433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2.5910000000000002</v>
      </c>
      <c r="Q61" s="3">
        <v>14.023999999999999</v>
      </c>
      <c r="R61" s="3">
        <v>17.5</v>
      </c>
      <c r="S61" s="3">
        <v>0</v>
      </c>
      <c r="T61" s="3">
        <v>0</v>
      </c>
      <c r="U61" s="3">
        <v>0</v>
      </c>
      <c r="V61" s="3">
        <v>0</v>
      </c>
      <c r="W61" s="3">
        <v>31.524000000000001</v>
      </c>
      <c r="X61" s="3">
        <v>77.001000000000005</v>
      </c>
      <c r="Y61" s="2">
        <v>3581274.2685699998</v>
      </c>
      <c r="Z61" t="s">
        <v>267</v>
      </c>
    </row>
    <row r="62" spans="1:26" x14ac:dyDescent="0.25">
      <c r="A62" s="1" t="s">
        <v>454</v>
      </c>
      <c r="B62" t="s">
        <v>92</v>
      </c>
      <c r="C62" t="s">
        <v>104</v>
      </c>
      <c r="D62" s="2">
        <v>916053740</v>
      </c>
      <c r="E62" s="2">
        <v>0</v>
      </c>
      <c r="F62" s="2">
        <v>916053740</v>
      </c>
      <c r="G62" s="2">
        <v>23183.8</v>
      </c>
      <c r="H62" s="3">
        <v>27</v>
      </c>
      <c r="I62" s="3">
        <v>0.83599999999999997</v>
      </c>
      <c r="J62" s="3">
        <v>26.164000000000001</v>
      </c>
      <c r="K62" s="3">
        <v>0</v>
      </c>
      <c r="L62" s="3">
        <v>0</v>
      </c>
      <c r="M62" s="3">
        <v>0</v>
      </c>
      <c r="N62" s="3">
        <v>0</v>
      </c>
      <c r="O62" s="3">
        <v>4.3659999999999997</v>
      </c>
      <c r="P62" s="3">
        <v>2.1999999999999999E-2</v>
      </c>
      <c r="Q62" s="3">
        <v>30.552</v>
      </c>
      <c r="R62" s="3">
        <v>6.9480000000000004</v>
      </c>
      <c r="S62" s="3">
        <v>0</v>
      </c>
      <c r="T62" s="3">
        <v>0</v>
      </c>
      <c r="U62" s="3">
        <v>0</v>
      </c>
      <c r="V62" s="3">
        <v>0</v>
      </c>
      <c r="W62" s="3">
        <v>37.5</v>
      </c>
      <c r="X62" s="3">
        <v>65.173000000000002</v>
      </c>
      <c r="Y62" s="2">
        <v>37608702.445119999</v>
      </c>
      <c r="Z62" t="s">
        <v>267</v>
      </c>
    </row>
    <row r="63" spans="1:26" x14ac:dyDescent="0.25">
      <c r="A63" s="1" t="s">
        <v>457</v>
      </c>
      <c r="B63" t="s">
        <v>92</v>
      </c>
      <c r="C63" t="s">
        <v>105</v>
      </c>
      <c r="D63" s="2">
        <v>1665259940</v>
      </c>
      <c r="E63" s="2">
        <v>0</v>
      </c>
      <c r="F63" s="2">
        <v>1665259940</v>
      </c>
      <c r="G63" s="2">
        <v>128394</v>
      </c>
      <c r="H63" s="3">
        <v>27</v>
      </c>
      <c r="I63" s="3">
        <v>0</v>
      </c>
      <c r="J63" s="3">
        <v>27</v>
      </c>
      <c r="K63" s="3">
        <v>0</v>
      </c>
      <c r="L63" s="3">
        <v>0</v>
      </c>
      <c r="M63" s="3">
        <v>0</v>
      </c>
      <c r="N63" s="3">
        <v>0</v>
      </c>
      <c r="O63" s="3">
        <v>18.5</v>
      </c>
      <c r="P63" s="3">
        <v>7.6999999999999999E-2</v>
      </c>
      <c r="Q63" s="3">
        <v>45.576999999999998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45.576999999999998</v>
      </c>
      <c r="X63" s="3">
        <v>166.73099999999999</v>
      </c>
      <c r="Y63" s="2">
        <v>249719508.07449999</v>
      </c>
      <c r="Z63" t="s">
        <v>267</v>
      </c>
    </row>
    <row r="64" spans="1:26" x14ac:dyDescent="0.25">
      <c r="A64" s="1" t="s">
        <v>460</v>
      </c>
      <c r="B64" t="s">
        <v>92</v>
      </c>
      <c r="C64" t="s">
        <v>106</v>
      </c>
      <c r="D64" s="2">
        <v>7678008</v>
      </c>
      <c r="E64" s="2">
        <v>0</v>
      </c>
      <c r="F64" s="2">
        <v>7678008</v>
      </c>
      <c r="G64" s="2">
        <v>1152.93</v>
      </c>
      <c r="H64" s="3">
        <v>27</v>
      </c>
      <c r="I64" s="3">
        <v>0</v>
      </c>
      <c r="J64" s="3">
        <v>27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27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27</v>
      </c>
      <c r="X64" s="3">
        <v>315.25900000000001</v>
      </c>
      <c r="Y64" s="2">
        <v>2323741.4087999999</v>
      </c>
      <c r="Z64" t="s">
        <v>267</v>
      </c>
    </row>
    <row r="65" spans="1:26" x14ac:dyDescent="0.25">
      <c r="A65" s="1" t="s">
        <v>463</v>
      </c>
      <c r="B65" t="s">
        <v>92</v>
      </c>
      <c r="C65" t="s">
        <v>107</v>
      </c>
      <c r="D65" s="2">
        <v>41063028</v>
      </c>
      <c r="E65" s="2">
        <v>0</v>
      </c>
      <c r="F65" s="2">
        <v>41063028</v>
      </c>
      <c r="G65" s="2">
        <v>379.09</v>
      </c>
      <c r="H65" s="3">
        <v>27</v>
      </c>
      <c r="I65" s="3">
        <v>3.1659999999999999</v>
      </c>
      <c r="J65" s="3">
        <v>23.834</v>
      </c>
      <c r="K65" s="3">
        <v>0</v>
      </c>
      <c r="L65" s="3">
        <v>0</v>
      </c>
      <c r="M65" s="3">
        <v>0.98799999999999999</v>
      </c>
      <c r="N65" s="3">
        <v>0</v>
      </c>
      <c r="O65" s="3">
        <v>0</v>
      </c>
      <c r="P65" s="3">
        <v>8.9999999999999993E-3</v>
      </c>
      <c r="Q65" s="3">
        <v>24.831</v>
      </c>
      <c r="R65" s="3">
        <v>3.8450000000000002</v>
      </c>
      <c r="S65" s="3">
        <v>0</v>
      </c>
      <c r="T65" s="3">
        <v>0</v>
      </c>
      <c r="U65" s="3">
        <v>0</v>
      </c>
      <c r="V65" s="3">
        <v>0</v>
      </c>
      <c r="W65" s="3">
        <v>28.675999999999998</v>
      </c>
      <c r="X65" s="3">
        <v>104.01300000000001</v>
      </c>
      <c r="Y65" s="2">
        <v>3433834.1910199998</v>
      </c>
      <c r="Z65" t="s">
        <v>267</v>
      </c>
    </row>
    <row r="66" spans="1:26" x14ac:dyDescent="0.25">
      <c r="A66" s="1" t="s">
        <v>466</v>
      </c>
      <c r="B66" t="s">
        <v>108</v>
      </c>
      <c r="C66" t="s">
        <v>109</v>
      </c>
      <c r="D66" s="2">
        <v>331418736</v>
      </c>
      <c r="E66" s="2">
        <v>1824853</v>
      </c>
      <c r="F66" s="2">
        <v>329593883</v>
      </c>
      <c r="G66" s="2">
        <v>32048.34</v>
      </c>
      <c r="H66" s="3">
        <v>27</v>
      </c>
      <c r="I66" s="3">
        <v>0</v>
      </c>
      <c r="J66" s="3">
        <v>27</v>
      </c>
      <c r="K66" s="3">
        <v>0</v>
      </c>
      <c r="L66" s="3">
        <v>0</v>
      </c>
      <c r="M66" s="3">
        <v>0</v>
      </c>
      <c r="N66" s="3">
        <v>0</v>
      </c>
      <c r="O66" s="3">
        <v>4.202</v>
      </c>
      <c r="P66" s="3">
        <v>9.7000000000000003E-2</v>
      </c>
      <c r="Q66" s="3">
        <v>31.298999999999999</v>
      </c>
      <c r="R66" s="3">
        <v>11.680999999999999</v>
      </c>
      <c r="S66" s="3">
        <v>0</v>
      </c>
      <c r="T66" s="3">
        <v>0</v>
      </c>
      <c r="U66" s="3">
        <v>0</v>
      </c>
      <c r="V66" s="3">
        <v>0</v>
      </c>
      <c r="W66" s="3">
        <v>42.98</v>
      </c>
      <c r="X66" s="3">
        <v>91.67</v>
      </c>
      <c r="Y66" s="2">
        <v>23211503.266899999</v>
      </c>
      <c r="Z66" t="s">
        <v>267</v>
      </c>
    </row>
    <row r="67" spans="1:26" x14ac:dyDescent="0.25">
      <c r="A67" s="1" t="s">
        <v>469</v>
      </c>
      <c r="B67" t="s">
        <v>108</v>
      </c>
      <c r="C67" t="s">
        <v>110</v>
      </c>
      <c r="D67" s="2">
        <v>185269010</v>
      </c>
      <c r="E67" s="2">
        <v>0</v>
      </c>
      <c r="F67" s="2">
        <v>185269010</v>
      </c>
      <c r="G67" s="2">
        <v>5778.29</v>
      </c>
      <c r="H67" s="3">
        <v>27</v>
      </c>
      <c r="I67" s="3">
        <v>8.7970000000000006</v>
      </c>
      <c r="J67" s="3">
        <v>18.202999999999999</v>
      </c>
      <c r="K67" s="3">
        <v>0</v>
      </c>
      <c r="L67" s="3">
        <v>0</v>
      </c>
      <c r="M67" s="3">
        <v>0</v>
      </c>
      <c r="N67" s="3">
        <v>0</v>
      </c>
      <c r="O67" s="3">
        <v>1.889</v>
      </c>
      <c r="P67" s="3">
        <v>3.1E-2</v>
      </c>
      <c r="Q67" s="3">
        <v>20.123000000000001</v>
      </c>
      <c r="R67" s="3">
        <v>10.189</v>
      </c>
      <c r="S67" s="3">
        <v>0</v>
      </c>
      <c r="T67" s="3">
        <v>0</v>
      </c>
      <c r="U67" s="3">
        <v>0</v>
      </c>
      <c r="V67" s="3">
        <v>0</v>
      </c>
      <c r="W67" s="3">
        <v>30.312000000000001</v>
      </c>
      <c r="X67" s="3">
        <v>68.623999999999995</v>
      </c>
      <c r="Y67" s="2">
        <v>9979448.9897329994</v>
      </c>
      <c r="Z67" t="s">
        <v>267</v>
      </c>
    </row>
    <row r="68" spans="1:26" x14ac:dyDescent="0.25">
      <c r="A68" s="1" t="s">
        <v>472</v>
      </c>
      <c r="B68" t="s">
        <v>108</v>
      </c>
      <c r="C68" t="s">
        <v>111</v>
      </c>
      <c r="D68" s="2">
        <v>89570320</v>
      </c>
      <c r="E68" s="2">
        <v>0</v>
      </c>
      <c r="F68" s="2">
        <v>89570320</v>
      </c>
      <c r="G68" s="2">
        <v>143.1</v>
      </c>
      <c r="H68" s="3">
        <v>27</v>
      </c>
      <c r="I68" s="3">
        <v>2.298</v>
      </c>
      <c r="J68" s="3">
        <v>24.702000000000002</v>
      </c>
      <c r="K68" s="3">
        <v>0</v>
      </c>
      <c r="L68" s="3">
        <v>0</v>
      </c>
      <c r="M68" s="3">
        <v>0</v>
      </c>
      <c r="N68" s="3">
        <v>0</v>
      </c>
      <c r="O68" s="3">
        <v>2</v>
      </c>
      <c r="P68" s="3">
        <v>1E-3</v>
      </c>
      <c r="Q68" s="3">
        <v>26.702999999999999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26.702999999999999</v>
      </c>
      <c r="X68" s="3">
        <v>33.404000000000003</v>
      </c>
      <c r="Y68" s="2">
        <v>833796.95302999998</v>
      </c>
      <c r="Z68" t="s">
        <v>267</v>
      </c>
    </row>
    <row r="69" spans="1:26" x14ac:dyDescent="0.25">
      <c r="A69" s="1" t="s">
        <v>475</v>
      </c>
      <c r="B69" t="s">
        <v>112</v>
      </c>
      <c r="C69" t="s">
        <v>113</v>
      </c>
      <c r="D69" s="2">
        <v>1829767800</v>
      </c>
      <c r="E69" s="2">
        <v>1461470</v>
      </c>
      <c r="F69" s="2">
        <v>1828306330</v>
      </c>
      <c r="G69" s="2">
        <v>100685</v>
      </c>
      <c r="H69" s="3">
        <v>27</v>
      </c>
      <c r="I69" s="3">
        <v>2.2410000000000001</v>
      </c>
      <c r="J69" s="3">
        <v>24.759</v>
      </c>
      <c r="K69" s="3">
        <v>0</v>
      </c>
      <c r="L69" s="3">
        <v>0</v>
      </c>
      <c r="M69" s="3">
        <v>0</v>
      </c>
      <c r="N69" s="3">
        <v>0</v>
      </c>
      <c r="O69" s="3">
        <v>9.3230000000000004</v>
      </c>
      <c r="P69" s="3">
        <v>5.5E-2</v>
      </c>
      <c r="Q69" s="3">
        <v>34.137</v>
      </c>
      <c r="R69" s="3">
        <v>7.66</v>
      </c>
      <c r="S69" s="3">
        <v>0</v>
      </c>
      <c r="T69" s="3">
        <v>0</v>
      </c>
      <c r="U69" s="3">
        <v>0</v>
      </c>
      <c r="V69" s="3">
        <v>0</v>
      </c>
      <c r="W69" s="3">
        <v>41.796999999999997</v>
      </c>
      <c r="X69" s="3">
        <v>33.987000000000002</v>
      </c>
      <c r="Y69" s="2">
        <v>17641585.830701001</v>
      </c>
      <c r="Z69" t="s">
        <v>267</v>
      </c>
    </row>
    <row r="70" spans="1:26" x14ac:dyDescent="0.25">
      <c r="A70" s="1" t="s">
        <v>478</v>
      </c>
      <c r="B70" t="s">
        <v>112</v>
      </c>
      <c r="C70" t="s">
        <v>114</v>
      </c>
      <c r="D70" s="2">
        <v>1344851270</v>
      </c>
      <c r="E70" s="2">
        <v>2298370</v>
      </c>
      <c r="F70" s="2">
        <v>1342552900</v>
      </c>
      <c r="G70" s="2">
        <v>27255.48</v>
      </c>
      <c r="H70" s="3">
        <v>16.282</v>
      </c>
      <c r="I70" s="3">
        <v>8.5820000000000007</v>
      </c>
      <c r="J70" s="3">
        <v>7.7</v>
      </c>
      <c r="K70" s="3">
        <v>0</v>
      </c>
      <c r="L70" s="3">
        <v>0</v>
      </c>
      <c r="M70" s="3">
        <v>0</v>
      </c>
      <c r="N70" s="3">
        <v>0</v>
      </c>
      <c r="O70" s="3">
        <v>6.8529999999999998</v>
      </c>
      <c r="P70" s="3">
        <v>0.02</v>
      </c>
      <c r="Q70" s="3">
        <v>14.573</v>
      </c>
      <c r="R70" s="3">
        <v>6.2830000000000004</v>
      </c>
      <c r="S70" s="3">
        <v>0</v>
      </c>
      <c r="T70" s="3">
        <v>0</v>
      </c>
      <c r="U70" s="3">
        <v>0</v>
      </c>
      <c r="V70" s="3">
        <v>0</v>
      </c>
      <c r="W70" s="3">
        <v>20.856000000000002</v>
      </c>
      <c r="X70" s="3">
        <v>34.317</v>
      </c>
      <c r="Y70" s="2">
        <v>36460431.829099998</v>
      </c>
      <c r="Z70" t="s">
        <v>267</v>
      </c>
    </row>
    <row r="71" spans="1:26" x14ac:dyDescent="0.25">
      <c r="A71" s="1" t="s">
        <v>481</v>
      </c>
      <c r="B71" t="s">
        <v>112</v>
      </c>
      <c r="C71" t="s">
        <v>115</v>
      </c>
      <c r="D71" s="2">
        <v>1246220490</v>
      </c>
      <c r="E71" s="2">
        <v>0</v>
      </c>
      <c r="F71" s="2">
        <v>1246220490</v>
      </c>
      <c r="G71" s="2">
        <v>491</v>
      </c>
      <c r="H71" s="3">
        <v>4.3949999999999996</v>
      </c>
      <c r="I71" s="3">
        <v>0</v>
      </c>
      <c r="J71" s="3">
        <v>4.3949999999999996</v>
      </c>
      <c r="K71" s="3">
        <v>0</v>
      </c>
      <c r="L71" s="3">
        <v>0</v>
      </c>
      <c r="M71" s="3">
        <v>0</v>
      </c>
      <c r="N71" s="3">
        <v>0</v>
      </c>
      <c r="O71" s="3">
        <v>1.7390000000000001</v>
      </c>
      <c r="P71" s="3">
        <v>0</v>
      </c>
      <c r="Q71" s="3">
        <v>6.1340000000000003</v>
      </c>
      <c r="R71" s="3">
        <v>4.34</v>
      </c>
      <c r="S71" s="3">
        <v>0</v>
      </c>
      <c r="T71" s="3">
        <v>0</v>
      </c>
      <c r="U71" s="3">
        <v>0</v>
      </c>
      <c r="V71" s="3">
        <v>0</v>
      </c>
      <c r="W71" s="3">
        <v>10.474</v>
      </c>
      <c r="X71" s="3">
        <v>10.247999999999999</v>
      </c>
      <c r="Y71" s="2">
        <v>7325147.4520500004</v>
      </c>
      <c r="Z71" t="s">
        <v>267</v>
      </c>
    </row>
    <row r="72" spans="1:26" x14ac:dyDescent="0.25">
      <c r="A72" s="1" t="s">
        <v>484</v>
      </c>
      <c r="B72" t="s">
        <v>116</v>
      </c>
      <c r="C72" t="s">
        <v>117</v>
      </c>
      <c r="D72" s="2">
        <v>462134910</v>
      </c>
      <c r="E72" s="2">
        <v>0</v>
      </c>
      <c r="F72" s="2">
        <v>462134910</v>
      </c>
      <c r="G72" s="2">
        <v>73.790000000000006</v>
      </c>
      <c r="H72" s="3">
        <v>6.6509999999999998</v>
      </c>
      <c r="I72" s="3">
        <v>0</v>
      </c>
      <c r="J72" s="3">
        <v>6.6509999999999998</v>
      </c>
      <c r="K72" s="3">
        <v>0</v>
      </c>
      <c r="L72" s="3">
        <v>0</v>
      </c>
      <c r="M72" s="3">
        <v>0</v>
      </c>
      <c r="N72" s="3">
        <v>0</v>
      </c>
      <c r="O72" s="3">
        <v>2.464</v>
      </c>
      <c r="P72" s="3">
        <v>0</v>
      </c>
      <c r="Q72" s="3">
        <v>9.1150000000000002</v>
      </c>
      <c r="R72" s="3">
        <v>0</v>
      </c>
      <c r="S72" s="3">
        <v>0.36199999999999999</v>
      </c>
      <c r="T72" s="3">
        <v>0</v>
      </c>
      <c r="U72" s="3">
        <v>0</v>
      </c>
      <c r="V72" s="3">
        <v>0</v>
      </c>
      <c r="W72" s="3">
        <v>9.4770000000000003</v>
      </c>
      <c r="X72" s="3">
        <v>11.227</v>
      </c>
      <c r="Y72" s="2">
        <v>2137504.9468669998</v>
      </c>
      <c r="Z72" t="s">
        <v>267</v>
      </c>
    </row>
    <row r="73" spans="1:26" x14ac:dyDescent="0.25">
      <c r="A73" s="1" t="s">
        <v>487</v>
      </c>
      <c r="B73" t="s">
        <v>118</v>
      </c>
      <c r="C73" t="s">
        <v>119</v>
      </c>
      <c r="D73" s="2">
        <v>156244360</v>
      </c>
      <c r="E73" s="2">
        <v>0</v>
      </c>
      <c r="F73" s="2">
        <v>156244360</v>
      </c>
      <c r="G73" s="2">
        <v>18243</v>
      </c>
      <c r="H73" s="3">
        <v>13.811</v>
      </c>
      <c r="I73" s="3">
        <v>0</v>
      </c>
      <c r="J73" s="3">
        <v>13.811</v>
      </c>
      <c r="K73" s="3">
        <v>0</v>
      </c>
      <c r="L73" s="3">
        <v>0</v>
      </c>
      <c r="M73" s="3">
        <v>0</v>
      </c>
      <c r="N73" s="3">
        <v>0</v>
      </c>
      <c r="O73" s="3">
        <v>7.05</v>
      </c>
      <c r="P73" s="3">
        <v>0.12</v>
      </c>
      <c r="Q73" s="3">
        <v>20.981000000000002</v>
      </c>
      <c r="R73" s="3">
        <v>5.85</v>
      </c>
      <c r="S73" s="3">
        <v>0</v>
      </c>
      <c r="T73" s="3">
        <v>0</v>
      </c>
      <c r="U73" s="3">
        <v>0</v>
      </c>
      <c r="V73" s="3">
        <v>0</v>
      </c>
      <c r="W73" s="3">
        <v>26.831</v>
      </c>
      <c r="X73" s="3">
        <v>32.755000000000003</v>
      </c>
      <c r="Y73" s="2">
        <v>3078623.16659</v>
      </c>
      <c r="Z73" t="s">
        <v>267</v>
      </c>
    </row>
    <row r="74" spans="1:26" x14ac:dyDescent="0.25">
      <c r="A74" s="1" t="s">
        <v>490</v>
      </c>
      <c r="B74" t="s">
        <v>118</v>
      </c>
      <c r="C74" t="s">
        <v>120</v>
      </c>
      <c r="D74" s="2">
        <v>1273662280</v>
      </c>
      <c r="E74" s="2">
        <v>0</v>
      </c>
      <c r="F74" s="2">
        <v>1273662280</v>
      </c>
      <c r="G74" s="2">
        <v>15483.81</v>
      </c>
      <c r="H74" s="3">
        <v>12.776999999999999</v>
      </c>
      <c r="I74" s="3">
        <v>0</v>
      </c>
      <c r="J74" s="3">
        <v>12.776999999999999</v>
      </c>
      <c r="K74" s="3">
        <v>0</v>
      </c>
      <c r="L74" s="3">
        <v>0</v>
      </c>
      <c r="M74" s="3">
        <v>0.61599999999999999</v>
      </c>
      <c r="N74" s="3">
        <v>0</v>
      </c>
      <c r="O74" s="3">
        <v>1.8129999999999999</v>
      </c>
      <c r="P74" s="3">
        <v>1.2E-2</v>
      </c>
      <c r="Q74" s="3">
        <v>15.218</v>
      </c>
      <c r="R74" s="3">
        <v>5.0720000000000001</v>
      </c>
      <c r="S74" s="3">
        <v>0.23599999999999999</v>
      </c>
      <c r="T74" s="3">
        <v>0</v>
      </c>
      <c r="U74" s="3">
        <v>0</v>
      </c>
      <c r="V74" s="3">
        <v>0</v>
      </c>
      <c r="W74" s="3">
        <v>20.526</v>
      </c>
      <c r="X74" s="3">
        <v>9.6159999999999997</v>
      </c>
      <c r="Y74" s="2">
        <v>20.194561712909501</v>
      </c>
      <c r="Z74" t="s">
        <v>267</v>
      </c>
    </row>
    <row r="75" spans="1:26" x14ac:dyDescent="0.25">
      <c r="A75" s="1" t="s">
        <v>493</v>
      </c>
      <c r="B75" t="s">
        <v>121</v>
      </c>
      <c r="C75" t="s">
        <v>122</v>
      </c>
      <c r="D75" s="2">
        <v>1083514765</v>
      </c>
      <c r="E75" s="2">
        <v>19612860</v>
      </c>
      <c r="F75" s="2">
        <v>1063901905</v>
      </c>
      <c r="G75" s="2">
        <v>52482</v>
      </c>
      <c r="H75" s="3">
        <v>15.736000000000001</v>
      </c>
      <c r="I75" s="3">
        <v>0</v>
      </c>
      <c r="J75" s="3">
        <v>15.736000000000001</v>
      </c>
      <c r="K75" s="3">
        <v>0</v>
      </c>
      <c r="L75" s="3">
        <v>0</v>
      </c>
      <c r="M75" s="3">
        <v>0</v>
      </c>
      <c r="N75" s="3">
        <v>0</v>
      </c>
      <c r="O75" s="3">
        <v>3.57</v>
      </c>
      <c r="P75" s="3">
        <v>4.9000000000000002E-2</v>
      </c>
      <c r="Q75" s="3">
        <v>19.355</v>
      </c>
      <c r="R75" s="3">
        <v>8.8350000000000009</v>
      </c>
      <c r="S75" s="3">
        <v>0</v>
      </c>
      <c r="T75" s="3">
        <v>0</v>
      </c>
      <c r="U75" s="3">
        <v>0</v>
      </c>
      <c r="V75" s="3">
        <v>0</v>
      </c>
      <c r="W75" s="3">
        <v>28.19</v>
      </c>
      <c r="X75" s="3">
        <v>18.443999999999999</v>
      </c>
      <c r="Y75" s="2">
        <v>2990779.4184320001</v>
      </c>
      <c r="Z75" t="s">
        <v>267</v>
      </c>
    </row>
    <row r="76" spans="1:26" x14ac:dyDescent="0.25">
      <c r="A76" s="1" t="s">
        <v>496</v>
      </c>
      <c r="B76" t="s">
        <v>123</v>
      </c>
      <c r="C76" t="s">
        <v>124</v>
      </c>
      <c r="D76" s="2">
        <v>55639740</v>
      </c>
      <c r="E76" s="2">
        <v>0</v>
      </c>
      <c r="F76" s="2">
        <v>55639740</v>
      </c>
      <c r="G76" s="2">
        <v>44401.43</v>
      </c>
      <c r="H76" s="3">
        <v>19.067</v>
      </c>
      <c r="I76" s="3">
        <v>0</v>
      </c>
      <c r="J76" s="3">
        <v>19.067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0.79800000000000004</v>
      </c>
      <c r="Q76" s="3">
        <v>19.864999999999998</v>
      </c>
      <c r="R76" s="3">
        <v>5.3019999999999996</v>
      </c>
      <c r="S76" s="3">
        <v>0</v>
      </c>
      <c r="T76" s="3">
        <v>0</v>
      </c>
      <c r="U76" s="3">
        <v>0</v>
      </c>
      <c r="V76" s="3">
        <v>0</v>
      </c>
      <c r="W76" s="3">
        <v>25.167000000000002</v>
      </c>
      <c r="X76" s="3">
        <v>28.140999999999998</v>
      </c>
      <c r="Y76" s="2">
        <v>541097.00485000003</v>
      </c>
      <c r="Z76" t="s">
        <v>267</v>
      </c>
    </row>
    <row r="77" spans="1:26" x14ac:dyDescent="0.25">
      <c r="A77" s="1" t="s">
        <v>499</v>
      </c>
      <c r="B77" t="s">
        <v>125</v>
      </c>
      <c r="C77" t="s">
        <v>126</v>
      </c>
      <c r="D77" s="2">
        <v>121111027</v>
      </c>
      <c r="E77" s="2">
        <v>361073</v>
      </c>
      <c r="F77" s="2">
        <v>120749954</v>
      </c>
      <c r="G77" s="2">
        <v>4975.9799999999996</v>
      </c>
      <c r="H77" s="3">
        <v>27</v>
      </c>
      <c r="I77" s="3">
        <v>0.219</v>
      </c>
      <c r="J77" s="3">
        <v>26.780999999999999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4.1000000000000002E-2</v>
      </c>
      <c r="Q77" s="3">
        <v>26.821999999999999</v>
      </c>
      <c r="R77" s="3">
        <v>8.8699999999999992</v>
      </c>
      <c r="S77" s="3">
        <v>0</v>
      </c>
      <c r="T77" s="3">
        <v>0</v>
      </c>
      <c r="U77" s="3">
        <v>0</v>
      </c>
      <c r="V77" s="3">
        <v>0</v>
      </c>
      <c r="W77" s="3">
        <v>35.692</v>
      </c>
      <c r="X77" s="3">
        <v>41.325000000000003</v>
      </c>
      <c r="Y77" s="2">
        <v>1863348.076507</v>
      </c>
      <c r="Z77" t="s">
        <v>267</v>
      </c>
    </row>
    <row r="78" spans="1:26" x14ac:dyDescent="0.25">
      <c r="A78" s="1" t="s">
        <v>502</v>
      </c>
      <c r="B78" t="s">
        <v>125</v>
      </c>
      <c r="C78" t="s">
        <v>127</v>
      </c>
      <c r="D78" s="2">
        <v>35375681</v>
      </c>
      <c r="E78" s="2">
        <v>0</v>
      </c>
      <c r="F78" s="2">
        <v>35375681</v>
      </c>
      <c r="G78" s="2">
        <v>0</v>
      </c>
      <c r="H78" s="3">
        <v>27</v>
      </c>
      <c r="I78" s="3">
        <v>0</v>
      </c>
      <c r="J78" s="3">
        <v>27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27</v>
      </c>
      <c r="R78" s="3">
        <v>12.11</v>
      </c>
      <c r="S78" s="3">
        <v>0</v>
      </c>
      <c r="T78" s="3">
        <v>0</v>
      </c>
      <c r="U78" s="3">
        <v>0</v>
      </c>
      <c r="V78" s="3">
        <v>0</v>
      </c>
      <c r="W78" s="3">
        <v>39.11</v>
      </c>
      <c r="X78" s="3">
        <v>85.317999999999998</v>
      </c>
      <c r="Y78" s="2">
        <v>2308899.5663000001</v>
      </c>
      <c r="Z78" t="s">
        <v>267</v>
      </c>
    </row>
    <row r="79" spans="1:26" x14ac:dyDescent="0.25">
      <c r="A79" s="1" t="s">
        <v>505</v>
      </c>
      <c r="B79" t="s">
        <v>128</v>
      </c>
      <c r="C79" t="s">
        <v>129</v>
      </c>
      <c r="D79" s="2">
        <v>95163363</v>
      </c>
      <c r="E79" s="2">
        <v>0</v>
      </c>
      <c r="F79" s="2">
        <v>95163363</v>
      </c>
      <c r="G79" s="2">
        <v>5999.94</v>
      </c>
      <c r="H79" s="3">
        <v>23.041</v>
      </c>
      <c r="I79" s="3">
        <v>0</v>
      </c>
      <c r="J79" s="3">
        <v>23.041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6.2E-2</v>
      </c>
      <c r="Q79" s="3">
        <v>23.103000000000002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23.103000000000002</v>
      </c>
      <c r="X79" s="3">
        <v>28.21</v>
      </c>
      <c r="Y79" s="2">
        <v>505542.422853</v>
      </c>
      <c r="Z79" t="s">
        <v>267</v>
      </c>
    </row>
    <row r="80" spans="1:26" x14ac:dyDescent="0.25">
      <c r="A80" s="1" t="s">
        <v>508</v>
      </c>
      <c r="B80" t="s">
        <v>130</v>
      </c>
      <c r="C80" t="s">
        <v>131</v>
      </c>
      <c r="D80" s="2">
        <v>14134691021</v>
      </c>
      <c r="E80" s="2">
        <v>631656311</v>
      </c>
      <c r="F80" s="2">
        <v>13503034710</v>
      </c>
      <c r="G80" s="2">
        <v>4244355.55</v>
      </c>
      <c r="H80" s="3">
        <v>27</v>
      </c>
      <c r="I80" s="3">
        <v>0</v>
      </c>
      <c r="J80" s="3">
        <v>27</v>
      </c>
      <c r="K80" s="3">
        <v>0</v>
      </c>
      <c r="L80" s="3">
        <v>0</v>
      </c>
      <c r="M80" s="3">
        <v>0</v>
      </c>
      <c r="N80" s="3">
        <v>0</v>
      </c>
      <c r="O80" s="3">
        <v>11.305999999999999</v>
      </c>
      <c r="P80" s="3">
        <v>0.314</v>
      </c>
      <c r="Q80" s="3">
        <v>38.619999999999997</v>
      </c>
      <c r="R80" s="3">
        <v>5.9059999999999997</v>
      </c>
      <c r="S80" s="3">
        <v>0</v>
      </c>
      <c r="T80" s="3">
        <v>0</v>
      </c>
      <c r="U80" s="3">
        <v>0</v>
      </c>
      <c r="V80" s="3">
        <v>0</v>
      </c>
      <c r="W80" s="3">
        <v>44.526000000000003</v>
      </c>
      <c r="X80" s="3">
        <v>54.186999999999998</v>
      </c>
      <c r="Y80" s="2">
        <v>391303144.00190002</v>
      </c>
      <c r="Z80" t="s">
        <v>267</v>
      </c>
    </row>
    <row r="81" spans="1:26" x14ac:dyDescent="0.25">
      <c r="A81" s="1" t="s">
        <v>511</v>
      </c>
      <c r="B81" t="s">
        <v>132</v>
      </c>
      <c r="C81" t="s">
        <v>133</v>
      </c>
      <c r="D81" s="2">
        <v>20027980</v>
      </c>
      <c r="E81" s="2">
        <v>0</v>
      </c>
      <c r="F81" s="2">
        <v>20027980</v>
      </c>
      <c r="G81" s="2">
        <v>15805.29</v>
      </c>
      <c r="H81" s="3">
        <v>27</v>
      </c>
      <c r="I81" s="3">
        <v>1.8009999999999999</v>
      </c>
      <c r="J81" s="3">
        <v>25.199000000000002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0.78900000000000003</v>
      </c>
      <c r="Q81" s="3">
        <v>25.988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25.988</v>
      </c>
      <c r="X81" s="3">
        <v>148.029</v>
      </c>
      <c r="Y81" s="2">
        <v>2580937.3067490002</v>
      </c>
      <c r="Z81" t="s">
        <v>267</v>
      </c>
    </row>
    <row r="82" spans="1:26" x14ac:dyDescent="0.25">
      <c r="A82" s="1" t="s">
        <v>514</v>
      </c>
      <c r="B82" t="s">
        <v>132</v>
      </c>
      <c r="C82" t="s">
        <v>134</v>
      </c>
      <c r="D82" s="2">
        <v>19570730</v>
      </c>
      <c r="E82" s="2">
        <v>0</v>
      </c>
      <c r="F82" s="2">
        <v>19570730</v>
      </c>
      <c r="G82" s="2">
        <v>10063.209999999999</v>
      </c>
      <c r="H82" s="3">
        <v>27</v>
      </c>
      <c r="I82" s="3">
        <v>4.4800000000000004</v>
      </c>
      <c r="J82" s="3">
        <v>22.52</v>
      </c>
      <c r="K82" s="3">
        <v>0</v>
      </c>
      <c r="L82" s="3">
        <v>0</v>
      </c>
      <c r="M82" s="3">
        <v>3.298</v>
      </c>
      <c r="N82" s="3">
        <v>0</v>
      </c>
      <c r="O82" s="3">
        <v>0</v>
      </c>
      <c r="P82" s="3">
        <v>0.51400000000000001</v>
      </c>
      <c r="Q82" s="3">
        <v>26.332000000000001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26.332000000000001</v>
      </c>
      <c r="X82" s="3">
        <v>167.149</v>
      </c>
      <c r="Y82" s="2">
        <v>2862744.6596400002</v>
      </c>
      <c r="Z82" t="s">
        <v>267</v>
      </c>
    </row>
    <row r="83" spans="1:26" x14ac:dyDescent="0.25">
      <c r="A83" s="1" t="s">
        <v>517</v>
      </c>
      <c r="B83" t="s">
        <v>135</v>
      </c>
      <c r="C83" t="s">
        <v>136</v>
      </c>
      <c r="D83" s="2">
        <v>41779644</v>
      </c>
      <c r="E83" s="2">
        <v>0</v>
      </c>
      <c r="F83" s="2">
        <v>41779644</v>
      </c>
      <c r="G83" s="2">
        <v>2298</v>
      </c>
      <c r="H83" s="3">
        <v>27</v>
      </c>
      <c r="I83" s="3">
        <v>0</v>
      </c>
      <c r="J83" s="3">
        <v>27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5.5E-2</v>
      </c>
      <c r="Q83" s="3">
        <v>27.055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27.055</v>
      </c>
      <c r="X83" s="3">
        <v>61.994</v>
      </c>
      <c r="Y83" s="2">
        <v>1511121.2427999999</v>
      </c>
      <c r="Z83" t="s">
        <v>267</v>
      </c>
    </row>
    <row r="84" spans="1:26" x14ac:dyDescent="0.25">
      <c r="A84" s="1" t="s">
        <v>520</v>
      </c>
      <c r="B84" t="s">
        <v>135</v>
      </c>
      <c r="C84" t="s">
        <v>137</v>
      </c>
      <c r="D84" s="2">
        <v>30076431</v>
      </c>
      <c r="E84" s="2">
        <v>0</v>
      </c>
      <c r="F84" s="2">
        <v>30076431</v>
      </c>
      <c r="G84" s="2">
        <v>79131.509999999995</v>
      </c>
      <c r="H84" s="3">
        <v>24.334</v>
      </c>
      <c r="I84" s="3">
        <v>0</v>
      </c>
      <c r="J84" s="3">
        <v>24.334</v>
      </c>
      <c r="K84" s="3">
        <v>0</v>
      </c>
      <c r="L84" s="3">
        <v>0</v>
      </c>
      <c r="M84" s="3">
        <v>4.6340000000000003</v>
      </c>
      <c r="N84" s="3">
        <v>0</v>
      </c>
      <c r="O84" s="3">
        <v>0</v>
      </c>
      <c r="P84" s="3">
        <v>0</v>
      </c>
      <c r="Q84" s="3">
        <v>28.968</v>
      </c>
      <c r="R84" s="3">
        <v>7.4809999999999999</v>
      </c>
      <c r="S84" s="3">
        <v>0</v>
      </c>
      <c r="T84" s="3">
        <v>0</v>
      </c>
      <c r="U84" s="3">
        <v>0</v>
      </c>
      <c r="V84" s="3">
        <v>0</v>
      </c>
      <c r="W84" s="3">
        <v>36.448999999999998</v>
      </c>
      <c r="X84" s="3">
        <v>75.546999999999997</v>
      </c>
      <c r="Y84" s="2">
        <v>1571891.109002</v>
      </c>
      <c r="Z84" t="s">
        <v>267</v>
      </c>
    </row>
    <row r="85" spans="1:26" x14ac:dyDescent="0.25">
      <c r="A85" s="1" t="s">
        <v>523</v>
      </c>
      <c r="B85" t="s">
        <v>135</v>
      </c>
      <c r="C85" t="s">
        <v>138</v>
      </c>
      <c r="D85" s="2">
        <v>23627480</v>
      </c>
      <c r="E85" s="2">
        <v>0</v>
      </c>
      <c r="F85" s="2">
        <v>23627480</v>
      </c>
      <c r="G85" s="2">
        <v>4109</v>
      </c>
      <c r="H85" s="3">
        <v>27</v>
      </c>
      <c r="I85" s="3">
        <v>0</v>
      </c>
      <c r="J85" s="3">
        <v>27</v>
      </c>
      <c r="K85" s="3">
        <v>0</v>
      </c>
      <c r="L85" s="3">
        <v>0</v>
      </c>
      <c r="M85" s="3">
        <v>0</v>
      </c>
      <c r="N85" s="3">
        <v>0</v>
      </c>
      <c r="O85" s="3">
        <v>7.5</v>
      </c>
      <c r="P85" s="3">
        <v>0.17399999999999999</v>
      </c>
      <c r="Q85" s="3">
        <v>34.673999999999999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34.673999999999999</v>
      </c>
      <c r="X85" s="3">
        <v>134.22300000000001</v>
      </c>
      <c r="Y85" s="2">
        <v>2651369.7047999999</v>
      </c>
      <c r="Z85" t="s">
        <v>267</v>
      </c>
    </row>
    <row r="86" spans="1:26" x14ac:dyDescent="0.25">
      <c r="A86" s="1" t="s">
        <v>526</v>
      </c>
      <c r="B86" t="s">
        <v>135</v>
      </c>
      <c r="C86" t="s">
        <v>139</v>
      </c>
      <c r="D86" s="2">
        <v>17745502</v>
      </c>
      <c r="E86" s="2">
        <v>0</v>
      </c>
      <c r="F86" s="2">
        <v>17745502</v>
      </c>
      <c r="G86" s="2">
        <v>0</v>
      </c>
      <c r="H86" s="3">
        <v>27</v>
      </c>
      <c r="I86" s="3">
        <v>1.8120000000000001</v>
      </c>
      <c r="J86" s="3">
        <v>25.187999999999999</v>
      </c>
      <c r="K86" s="3">
        <v>0</v>
      </c>
      <c r="L86" s="3">
        <v>0</v>
      </c>
      <c r="M86" s="3">
        <v>0</v>
      </c>
      <c r="N86" s="3">
        <v>0</v>
      </c>
      <c r="O86" s="3">
        <v>13.7</v>
      </c>
      <c r="P86" s="3">
        <v>0</v>
      </c>
      <c r="Q86" s="3">
        <v>38.887999999999998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38.887999999999998</v>
      </c>
      <c r="X86" s="3">
        <v>117.13800000000001</v>
      </c>
      <c r="Y86" s="2">
        <v>1673384.657632</v>
      </c>
      <c r="Z86" t="s">
        <v>267</v>
      </c>
    </row>
    <row r="87" spans="1:26" x14ac:dyDescent="0.25">
      <c r="A87" s="1" t="s">
        <v>529</v>
      </c>
      <c r="B87" t="s">
        <v>135</v>
      </c>
      <c r="C87" t="s">
        <v>140</v>
      </c>
      <c r="D87" s="2">
        <v>114213036</v>
      </c>
      <c r="E87" s="2">
        <v>0</v>
      </c>
      <c r="F87" s="2">
        <v>114213036</v>
      </c>
      <c r="G87" s="2">
        <v>2379.6</v>
      </c>
      <c r="H87" s="3">
        <v>27</v>
      </c>
      <c r="I87" s="3">
        <v>0</v>
      </c>
      <c r="J87" s="3">
        <v>27</v>
      </c>
      <c r="K87" s="3">
        <v>0</v>
      </c>
      <c r="L87" s="3">
        <v>0</v>
      </c>
      <c r="M87" s="3">
        <v>0</v>
      </c>
      <c r="N87" s="3">
        <v>0</v>
      </c>
      <c r="O87" s="3">
        <v>13.365</v>
      </c>
      <c r="P87" s="3">
        <v>2.1000000000000001E-2</v>
      </c>
      <c r="Q87" s="3">
        <v>40.386000000000003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40.386000000000003</v>
      </c>
      <c r="X87" s="3">
        <v>65.262</v>
      </c>
      <c r="Y87" s="2">
        <v>4523823.6492999997</v>
      </c>
      <c r="Z87" t="s">
        <v>267</v>
      </c>
    </row>
    <row r="88" spans="1:26" x14ac:dyDescent="0.25">
      <c r="A88" s="1" t="s">
        <v>532</v>
      </c>
      <c r="B88" t="s">
        <v>141</v>
      </c>
      <c r="C88" t="s">
        <v>142</v>
      </c>
      <c r="D88" s="2">
        <v>369570189</v>
      </c>
      <c r="E88" s="2">
        <v>3795889</v>
      </c>
      <c r="F88" s="2">
        <v>365774300</v>
      </c>
      <c r="G88" s="2">
        <v>60201.48</v>
      </c>
      <c r="H88" s="3">
        <v>26.513999999999999</v>
      </c>
      <c r="I88" s="3">
        <v>4.4999999999999998E-2</v>
      </c>
      <c r="J88" s="3">
        <v>26.469000000000001</v>
      </c>
      <c r="K88" s="3">
        <v>0</v>
      </c>
      <c r="L88" s="3">
        <v>0</v>
      </c>
      <c r="M88" s="3">
        <v>0</v>
      </c>
      <c r="N88" s="3">
        <v>0</v>
      </c>
      <c r="O88" s="3">
        <v>1.8260000000000001</v>
      </c>
      <c r="P88" s="3">
        <v>0.16500000000000001</v>
      </c>
      <c r="Q88" s="3">
        <v>28.46</v>
      </c>
      <c r="R88" s="3">
        <v>5.2060000000000004</v>
      </c>
      <c r="S88" s="3">
        <v>0</v>
      </c>
      <c r="T88" s="3">
        <v>0</v>
      </c>
      <c r="U88" s="3">
        <v>0</v>
      </c>
      <c r="V88" s="3">
        <v>0</v>
      </c>
      <c r="W88" s="3">
        <v>33.665999999999997</v>
      </c>
      <c r="X88" s="3">
        <v>26.067</v>
      </c>
      <c r="Y88" s="2">
        <v>0</v>
      </c>
      <c r="Z88" t="s">
        <v>267</v>
      </c>
    </row>
    <row r="89" spans="1:26" x14ac:dyDescent="0.25">
      <c r="A89" s="1" t="s">
        <v>535</v>
      </c>
      <c r="B89" t="s">
        <v>143</v>
      </c>
      <c r="C89" t="s">
        <v>144</v>
      </c>
      <c r="D89" s="2">
        <v>1658306490</v>
      </c>
      <c r="E89" s="2">
        <v>2894710</v>
      </c>
      <c r="F89" s="2">
        <v>1655411780</v>
      </c>
      <c r="G89" s="2">
        <v>43423</v>
      </c>
      <c r="H89" s="3">
        <v>12.747999999999999</v>
      </c>
      <c r="I89" s="3">
        <v>3.1469999999999998</v>
      </c>
      <c r="J89" s="3">
        <v>9.6010000000000009</v>
      </c>
      <c r="K89" s="3">
        <v>0</v>
      </c>
      <c r="L89" s="3">
        <v>0</v>
      </c>
      <c r="M89" s="3">
        <v>1.583</v>
      </c>
      <c r="N89" s="3">
        <v>0</v>
      </c>
      <c r="O89" s="3">
        <v>7.5990000000000002</v>
      </c>
      <c r="P89" s="3">
        <v>2.5999999999999999E-2</v>
      </c>
      <c r="Q89" s="3">
        <v>18.809000000000001</v>
      </c>
      <c r="R89" s="3">
        <v>5.7759999999999998</v>
      </c>
      <c r="S89" s="3">
        <v>0</v>
      </c>
      <c r="T89" s="3">
        <v>0</v>
      </c>
      <c r="U89" s="3">
        <v>0</v>
      </c>
      <c r="V89" s="3">
        <v>0</v>
      </c>
      <c r="W89" s="3">
        <v>24.585000000000001</v>
      </c>
      <c r="X89" s="3">
        <v>35.491999999999997</v>
      </c>
      <c r="Y89" s="2">
        <v>44321656.616590001</v>
      </c>
      <c r="Z89" t="s">
        <v>267</v>
      </c>
    </row>
    <row r="90" spans="1:26" x14ac:dyDescent="0.25">
      <c r="A90" s="1" t="s">
        <v>538</v>
      </c>
      <c r="B90" t="s">
        <v>143</v>
      </c>
      <c r="C90" t="s">
        <v>145</v>
      </c>
      <c r="D90" s="2">
        <v>267440460</v>
      </c>
      <c r="E90" s="2">
        <v>0</v>
      </c>
      <c r="F90" s="2">
        <v>267440460</v>
      </c>
      <c r="G90" s="2">
        <v>3860.27</v>
      </c>
      <c r="H90" s="3">
        <v>19.138000000000002</v>
      </c>
      <c r="I90" s="3">
        <f>H90-J90</f>
        <v>7.9090000000000025</v>
      </c>
      <c r="J90" s="3">
        <v>11.228999999999999</v>
      </c>
      <c r="K90" s="3">
        <v>0</v>
      </c>
      <c r="L90" s="3">
        <v>0</v>
      </c>
      <c r="M90" s="3">
        <v>0.129</v>
      </c>
      <c r="N90" s="3">
        <v>0</v>
      </c>
      <c r="O90" s="3">
        <v>7.7350000000000003</v>
      </c>
      <c r="P90" s="3">
        <v>1.4E-2</v>
      </c>
      <c r="Q90" s="3">
        <v>19.106999999999999</v>
      </c>
      <c r="R90" s="3">
        <v>12.47</v>
      </c>
      <c r="S90" s="3">
        <v>0</v>
      </c>
      <c r="T90" s="3">
        <v>0</v>
      </c>
      <c r="U90" s="3">
        <v>0</v>
      </c>
      <c r="V90" s="3">
        <v>0</v>
      </c>
      <c r="W90" s="3">
        <v>31.577000000000002</v>
      </c>
      <c r="X90" s="3">
        <v>51.720999999999997</v>
      </c>
      <c r="Y90" s="2">
        <v>11394326.22989</v>
      </c>
      <c r="Z90" t="s">
        <v>267</v>
      </c>
    </row>
    <row r="91" spans="1:26" x14ac:dyDescent="0.25">
      <c r="A91" s="1" t="s">
        <v>541</v>
      </c>
      <c r="B91" t="s">
        <v>143</v>
      </c>
      <c r="C91" t="s">
        <v>146</v>
      </c>
      <c r="D91" s="2">
        <v>351976130</v>
      </c>
      <c r="E91" s="2">
        <v>0</v>
      </c>
      <c r="F91" s="2">
        <v>351976130</v>
      </c>
      <c r="G91" s="2">
        <v>1760</v>
      </c>
      <c r="H91" s="3">
        <v>7.3310000000000004</v>
      </c>
      <c r="I91" s="3">
        <v>2.0569999999999999</v>
      </c>
      <c r="J91" s="3">
        <v>5.274</v>
      </c>
      <c r="K91" s="3">
        <v>0</v>
      </c>
      <c r="L91" s="3">
        <v>0</v>
      </c>
      <c r="M91" s="3">
        <v>0</v>
      </c>
      <c r="N91" s="3">
        <v>0</v>
      </c>
      <c r="O91" s="3">
        <v>3.125</v>
      </c>
      <c r="P91" s="3">
        <v>5.0000000000000001E-3</v>
      </c>
      <c r="Q91" s="3">
        <v>8.4039999999999999</v>
      </c>
      <c r="R91" s="3">
        <v>9</v>
      </c>
      <c r="S91" s="3">
        <v>0</v>
      </c>
      <c r="T91" s="3">
        <v>0</v>
      </c>
      <c r="U91" s="3">
        <v>0</v>
      </c>
      <c r="V91" s="3">
        <v>0</v>
      </c>
      <c r="W91" s="3">
        <v>17.404</v>
      </c>
      <c r="X91" s="3">
        <v>25.792000000000002</v>
      </c>
      <c r="Y91" s="2">
        <v>7320898.2071200004</v>
      </c>
      <c r="Z91" t="s">
        <v>267</v>
      </c>
    </row>
    <row r="92" spans="1:26" x14ac:dyDescent="0.25">
      <c r="A92" s="1" t="s">
        <v>544</v>
      </c>
      <c r="B92" t="s">
        <v>147</v>
      </c>
      <c r="C92" t="s">
        <v>148</v>
      </c>
      <c r="D92" s="2">
        <v>5164299905</v>
      </c>
      <c r="E92" s="2">
        <v>287073438</v>
      </c>
      <c r="F92" s="2">
        <v>4877226467</v>
      </c>
      <c r="G92" s="2">
        <v>932941</v>
      </c>
      <c r="H92" s="3">
        <v>27</v>
      </c>
      <c r="I92" s="3">
        <v>0</v>
      </c>
      <c r="J92" s="3">
        <v>27</v>
      </c>
      <c r="K92" s="3">
        <v>0</v>
      </c>
      <c r="L92" s="3">
        <v>0</v>
      </c>
      <c r="M92" s="3">
        <v>0</v>
      </c>
      <c r="N92" s="3">
        <v>0</v>
      </c>
      <c r="O92" s="3">
        <v>13.106</v>
      </c>
      <c r="P92" s="3">
        <v>0.191</v>
      </c>
      <c r="Q92" s="3">
        <v>40.296999999999997</v>
      </c>
      <c r="R92" s="3">
        <v>13.137</v>
      </c>
      <c r="S92" s="3">
        <v>0</v>
      </c>
      <c r="T92" s="3">
        <v>0</v>
      </c>
      <c r="U92" s="3">
        <v>0</v>
      </c>
      <c r="V92" s="3">
        <v>0</v>
      </c>
      <c r="W92" s="3">
        <v>53.433999999999997</v>
      </c>
      <c r="X92" s="3">
        <v>63.564</v>
      </c>
      <c r="Y92" s="2">
        <v>186823065.2128</v>
      </c>
      <c r="Z92" t="s">
        <v>267</v>
      </c>
    </row>
    <row r="93" spans="1:26" x14ac:dyDescent="0.25">
      <c r="A93" s="1" t="s">
        <v>547</v>
      </c>
      <c r="B93" t="s">
        <v>147</v>
      </c>
      <c r="C93" t="s">
        <v>149</v>
      </c>
      <c r="D93" s="2">
        <v>3479769646</v>
      </c>
      <c r="E93" s="2">
        <v>192137133</v>
      </c>
      <c r="F93" s="2">
        <v>3287632513</v>
      </c>
      <c r="G93" s="2">
        <v>206406.78</v>
      </c>
      <c r="H93" s="3">
        <v>27</v>
      </c>
      <c r="I93" s="3">
        <v>1.64</v>
      </c>
      <c r="J93" s="3">
        <v>25.36</v>
      </c>
      <c r="K93" s="3">
        <v>0</v>
      </c>
      <c r="L93" s="3">
        <v>0</v>
      </c>
      <c r="M93" s="3">
        <v>0</v>
      </c>
      <c r="N93" s="3">
        <v>0</v>
      </c>
      <c r="O93" s="3">
        <v>11.513999999999999</v>
      </c>
      <c r="P93" s="3">
        <v>6.3E-2</v>
      </c>
      <c r="Q93" s="3">
        <v>36.936999999999998</v>
      </c>
      <c r="R93" s="3">
        <v>5.8230000000000004</v>
      </c>
      <c r="S93" s="3">
        <v>0</v>
      </c>
      <c r="T93" s="3">
        <v>0</v>
      </c>
      <c r="U93" s="3">
        <v>0</v>
      </c>
      <c r="V93" s="3">
        <v>0</v>
      </c>
      <c r="W93" s="3">
        <v>42.76</v>
      </c>
      <c r="X93" s="3">
        <v>42.564999999999998</v>
      </c>
      <c r="Y93" s="2">
        <v>59125200.619259998</v>
      </c>
      <c r="Z93" t="s">
        <v>267</v>
      </c>
    </row>
    <row r="94" spans="1:26" x14ac:dyDescent="0.25">
      <c r="A94" s="1" t="s">
        <v>550</v>
      </c>
      <c r="B94" t="s">
        <v>147</v>
      </c>
      <c r="C94" t="s">
        <v>150</v>
      </c>
      <c r="D94" s="2">
        <v>623652817</v>
      </c>
      <c r="E94" s="2">
        <v>0</v>
      </c>
      <c r="F94" s="2">
        <v>623652817</v>
      </c>
      <c r="G94" s="2">
        <v>26456.21</v>
      </c>
      <c r="H94" s="3">
        <v>20.548999999999999</v>
      </c>
      <c r="I94" s="3">
        <v>0</v>
      </c>
      <c r="J94" s="3">
        <v>17.523</v>
      </c>
      <c r="K94" s="3">
        <v>0.75</v>
      </c>
      <c r="L94" s="3">
        <v>2.2759999999999998</v>
      </c>
      <c r="M94" s="3">
        <v>0</v>
      </c>
      <c r="N94" s="3">
        <v>0</v>
      </c>
      <c r="O94" s="3">
        <v>5.4359999999999999</v>
      </c>
      <c r="P94" s="3">
        <v>4.2999999999999997E-2</v>
      </c>
      <c r="Q94" s="3">
        <v>26.027999999999999</v>
      </c>
      <c r="R94" s="3">
        <v>2.7050000000000001</v>
      </c>
      <c r="S94" s="3">
        <v>0</v>
      </c>
      <c r="T94" s="3">
        <v>0</v>
      </c>
      <c r="U94" s="3">
        <v>0</v>
      </c>
      <c r="V94" s="3">
        <v>0</v>
      </c>
      <c r="W94" s="3">
        <v>28.733000000000001</v>
      </c>
      <c r="X94" s="3">
        <v>16.422000000000001</v>
      </c>
      <c r="Y94" s="2">
        <v>37.4357379988069</v>
      </c>
      <c r="Z94" t="s">
        <v>267</v>
      </c>
    </row>
    <row r="95" spans="1:26" x14ac:dyDescent="0.25">
      <c r="A95" s="1" t="s">
        <v>553</v>
      </c>
      <c r="B95" t="s">
        <v>151</v>
      </c>
      <c r="C95" t="s">
        <v>152</v>
      </c>
      <c r="D95" s="2">
        <v>166554555</v>
      </c>
      <c r="E95" s="2">
        <v>1428278</v>
      </c>
      <c r="F95" s="2">
        <v>165126277</v>
      </c>
      <c r="G95" s="2">
        <v>0</v>
      </c>
      <c r="H95" s="3">
        <v>27</v>
      </c>
      <c r="I95" s="3">
        <v>11.573</v>
      </c>
      <c r="J95" s="3">
        <v>15.427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15.427</v>
      </c>
      <c r="R95" s="3">
        <v>3.4420000000000002</v>
      </c>
      <c r="S95" s="3">
        <v>0</v>
      </c>
      <c r="T95" s="3">
        <v>0</v>
      </c>
      <c r="U95" s="3">
        <v>0</v>
      </c>
      <c r="V95" s="3">
        <v>0</v>
      </c>
      <c r="W95" s="3">
        <v>18.869</v>
      </c>
      <c r="X95" s="3">
        <v>53.576000000000001</v>
      </c>
      <c r="Y95" s="2">
        <v>6766122.738601</v>
      </c>
      <c r="Z95" t="s">
        <v>267</v>
      </c>
    </row>
    <row r="96" spans="1:26" x14ac:dyDescent="0.25">
      <c r="A96" s="1" t="s">
        <v>556</v>
      </c>
      <c r="B96" t="s">
        <v>151</v>
      </c>
      <c r="C96" t="s">
        <v>153</v>
      </c>
      <c r="D96" s="2">
        <v>170503569</v>
      </c>
      <c r="E96" s="2">
        <v>0</v>
      </c>
      <c r="F96" s="2">
        <v>170503569</v>
      </c>
      <c r="G96" s="2">
        <v>156.54</v>
      </c>
      <c r="H96" s="3">
        <v>4.1689999999999996</v>
      </c>
      <c r="I96" s="3">
        <v>0</v>
      </c>
      <c r="J96" s="3">
        <v>4.1689999999999996</v>
      </c>
      <c r="K96" s="3">
        <v>0</v>
      </c>
      <c r="L96" s="3">
        <v>0</v>
      </c>
      <c r="M96" s="3">
        <v>0.46200000000000002</v>
      </c>
      <c r="N96" s="3">
        <v>0</v>
      </c>
      <c r="O96" s="3">
        <v>2.0529999999999999</v>
      </c>
      <c r="P96" s="3">
        <v>1E-3</v>
      </c>
      <c r="Q96" s="3">
        <v>6.6849999999999996</v>
      </c>
      <c r="R96" s="3">
        <v>5.5129999999999999</v>
      </c>
      <c r="S96" s="3">
        <v>0.82099999999999995</v>
      </c>
      <c r="T96" s="3">
        <v>0</v>
      </c>
      <c r="U96" s="3">
        <v>0</v>
      </c>
      <c r="V96" s="3">
        <v>0</v>
      </c>
      <c r="W96" s="3">
        <v>13.019</v>
      </c>
      <c r="X96" s="3">
        <v>21.582999999999998</v>
      </c>
      <c r="Y96" s="2">
        <v>3012763.460039</v>
      </c>
      <c r="Z96" t="s">
        <v>267</v>
      </c>
    </row>
    <row r="97" spans="1:26" x14ac:dyDescent="0.25">
      <c r="A97" s="1" t="s">
        <v>559</v>
      </c>
      <c r="B97" t="s">
        <v>151</v>
      </c>
      <c r="C97" t="s">
        <v>154</v>
      </c>
      <c r="D97" s="2">
        <v>55902757</v>
      </c>
      <c r="E97" s="2">
        <v>176529</v>
      </c>
      <c r="F97" s="2">
        <v>55726228</v>
      </c>
      <c r="G97" s="2">
        <v>0</v>
      </c>
      <c r="H97" s="3">
        <v>27</v>
      </c>
      <c r="I97" s="3">
        <v>1.3420000000000001</v>
      </c>
      <c r="J97" s="3">
        <v>25.658000000000001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25.658000000000001</v>
      </c>
      <c r="R97" s="3">
        <v>4.5</v>
      </c>
      <c r="S97" s="3">
        <v>0</v>
      </c>
      <c r="T97" s="3">
        <v>0</v>
      </c>
      <c r="U97" s="3">
        <v>0</v>
      </c>
      <c r="V97" s="3">
        <v>0</v>
      </c>
      <c r="W97" s="3">
        <v>30.158000000000001</v>
      </c>
      <c r="X97" s="3">
        <v>72.866</v>
      </c>
      <c r="Y97" s="2">
        <v>2696745.8529360001</v>
      </c>
      <c r="Z97" t="s">
        <v>267</v>
      </c>
    </row>
    <row r="98" spans="1:26" x14ac:dyDescent="0.25">
      <c r="A98" s="1" t="s">
        <v>562</v>
      </c>
      <c r="B98" t="s">
        <v>151</v>
      </c>
      <c r="C98" t="s">
        <v>155</v>
      </c>
      <c r="D98" s="2">
        <v>62477957</v>
      </c>
      <c r="E98" s="2">
        <v>0</v>
      </c>
      <c r="F98" s="2">
        <v>62477957</v>
      </c>
      <c r="G98" s="2">
        <v>0</v>
      </c>
      <c r="H98" s="3">
        <v>23.288</v>
      </c>
      <c r="I98" s="3">
        <v>11.768000000000001</v>
      </c>
      <c r="J98" s="3">
        <v>11.52</v>
      </c>
      <c r="K98" s="3">
        <v>0</v>
      </c>
      <c r="L98" s="3">
        <v>0</v>
      </c>
      <c r="M98" s="3">
        <v>0.47399999999999998</v>
      </c>
      <c r="N98" s="3">
        <v>0</v>
      </c>
      <c r="O98" s="3">
        <v>0</v>
      </c>
      <c r="P98" s="3">
        <v>0</v>
      </c>
      <c r="Q98" s="3">
        <v>11.994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11.994</v>
      </c>
      <c r="X98" s="3">
        <v>32.253</v>
      </c>
      <c r="Y98" s="2">
        <v>1342490.68796</v>
      </c>
      <c r="Z98" t="s">
        <v>267</v>
      </c>
    </row>
    <row r="99" spans="1:26" x14ac:dyDescent="0.25">
      <c r="A99" s="1" t="s">
        <v>565</v>
      </c>
      <c r="B99" t="s">
        <v>151</v>
      </c>
      <c r="C99" t="s">
        <v>156</v>
      </c>
      <c r="D99" s="2">
        <v>19599894</v>
      </c>
      <c r="E99" s="2">
        <v>0</v>
      </c>
      <c r="F99" s="2">
        <v>19599894</v>
      </c>
      <c r="G99" s="2">
        <v>0</v>
      </c>
      <c r="H99" s="3">
        <v>27</v>
      </c>
      <c r="I99" s="3">
        <v>4.3840000000000003</v>
      </c>
      <c r="J99" s="3">
        <v>22.616</v>
      </c>
      <c r="K99" s="3">
        <v>0</v>
      </c>
      <c r="L99" s="3">
        <v>0</v>
      </c>
      <c r="M99" s="3">
        <v>0</v>
      </c>
      <c r="N99" s="3">
        <v>0</v>
      </c>
      <c r="O99" s="3">
        <v>6.64</v>
      </c>
      <c r="P99" s="3">
        <v>0</v>
      </c>
      <c r="Q99" s="3">
        <v>29.256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29.256</v>
      </c>
      <c r="X99" s="3">
        <v>230.43199999999999</v>
      </c>
      <c r="Y99" s="2">
        <v>4102437.1531560002</v>
      </c>
      <c r="Z99" t="s">
        <v>267</v>
      </c>
    </row>
    <row r="100" spans="1:26" x14ac:dyDescent="0.25">
      <c r="A100" s="1" t="s">
        <v>568</v>
      </c>
      <c r="B100" t="s">
        <v>151</v>
      </c>
      <c r="C100" t="s">
        <v>157</v>
      </c>
      <c r="D100" s="2">
        <v>24722948</v>
      </c>
      <c r="E100" s="2">
        <v>0</v>
      </c>
      <c r="F100" s="2">
        <v>24722948</v>
      </c>
      <c r="G100" s="2">
        <v>0</v>
      </c>
      <c r="H100" s="3">
        <v>27</v>
      </c>
      <c r="I100" s="3">
        <v>13.021000000000001</v>
      </c>
      <c r="J100" s="3">
        <v>13.978999999999999</v>
      </c>
      <c r="K100" s="3">
        <v>0</v>
      </c>
      <c r="L100" s="3">
        <v>0</v>
      </c>
      <c r="M100" s="3">
        <v>1.1459999999999999</v>
      </c>
      <c r="N100" s="3">
        <v>0</v>
      </c>
      <c r="O100" s="3">
        <v>6.9429999999999996</v>
      </c>
      <c r="P100" s="3">
        <v>0</v>
      </c>
      <c r="Q100" s="3">
        <v>22.068000000000001</v>
      </c>
      <c r="R100" s="3">
        <v>9.3030200000000001</v>
      </c>
      <c r="S100" s="3">
        <v>0</v>
      </c>
      <c r="T100" s="3">
        <v>0</v>
      </c>
      <c r="U100" s="3">
        <v>0</v>
      </c>
      <c r="V100" s="3">
        <v>0</v>
      </c>
      <c r="W100" s="3">
        <v>31.371020000000001</v>
      </c>
      <c r="X100" s="3">
        <v>37.186</v>
      </c>
      <c r="Y100" s="2">
        <v>583990.29311800003</v>
      </c>
      <c r="Z100" t="s">
        <v>267</v>
      </c>
    </row>
    <row r="101" spans="1:26" x14ac:dyDescent="0.25">
      <c r="A101" s="1" t="s">
        <v>571</v>
      </c>
      <c r="B101" t="s">
        <v>158</v>
      </c>
      <c r="C101" t="s">
        <v>159</v>
      </c>
      <c r="D101" s="2">
        <v>75461579</v>
      </c>
      <c r="E101" s="2">
        <v>0</v>
      </c>
      <c r="F101" s="2">
        <v>75461579</v>
      </c>
      <c r="G101" s="2">
        <v>2448.94</v>
      </c>
      <c r="H101" s="3">
        <v>17.379000000000001</v>
      </c>
      <c r="I101" s="3">
        <v>0</v>
      </c>
      <c r="J101" s="3">
        <v>17.379000000000001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17.379000000000001</v>
      </c>
      <c r="R101" s="3">
        <v>6.5860000000000003</v>
      </c>
      <c r="S101" s="3">
        <v>0</v>
      </c>
      <c r="T101" s="3">
        <v>0</v>
      </c>
      <c r="U101" s="3">
        <v>0</v>
      </c>
      <c r="V101" s="3">
        <v>0</v>
      </c>
      <c r="W101" s="3">
        <v>23.965</v>
      </c>
      <c r="X101" s="3">
        <v>41.472000000000001</v>
      </c>
      <c r="Y101" s="2">
        <v>1855906.913038</v>
      </c>
      <c r="Z101" t="s">
        <v>267</v>
      </c>
    </row>
    <row r="102" spans="1:26" x14ac:dyDescent="0.25">
      <c r="A102" s="1" t="s">
        <v>574</v>
      </c>
      <c r="B102" t="s">
        <v>158</v>
      </c>
      <c r="C102" t="s">
        <v>160</v>
      </c>
      <c r="D102" s="2">
        <v>83321676</v>
      </c>
      <c r="E102" s="2">
        <v>0</v>
      </c>
      <c r="F102" s="2">
        <v>83321676</v>
      </c>
      <c r="G102" s="2">
        <v>4236.22</v>
      </c>
      <c r="H102" s="3">
        <v>27</v>
      </c>
      <c r="I102" s="3">
        <v>2.1760000000000002</v>
      </c>
      <c r="J102" s="3">
        <v>24.824000000000002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5.0999999999999997E-2</v>
      </c>
      <c r="Q102" s="3">
        <v>24.875</v>
      </c>
      <c r="R102" s="3">
        <v>6.4429999999999996</v>
      </c>
      <c r="S102" s="3">
        <v>0</v>
      </c>
      <c r="T102" s="3">
        <v>0</v>
      </c>
      <c r="U102" s="3">
        <v>0</v>
      </c>
      <c r="V102" s="3">
        <v>0</v>
      </c>
      <c r="W102" s="3">
        <v>31.318000000000001</v>
      </c>
      <c r="X102" s="3">
        <v>61.860999999999997</v>
      </c>
      <c r="Y102" s="2">
        <v>3174630.87304</v>
      </c>
      <c r="Z102" t="s">
        <v>267</v>
      </c>
    </row>
    <row r="103" spans="1:26" x14ac:dyDescent="0.25">
      <c r="A103" s="1" t="s">
        <v>577</v>
      </c>
      <c r="B103" t="s">
        <v>158</v>
      </c>
      <c r="C103" t="s">
        <v>161</v>
      </c>
      <c r="D103" s="2">
        <v>6201370</v>
      </c>
      <c r="E103" s="2">
        <v>0</v>
      </c>
      <c r="F103" s="2">
        <v>6201370</v>
      </c>
      <c r="G103" s="2">
        <v>0</v>
      </c>
      <c r="H103" s="3">
        <v>27</v>
      </c>
      <c r="I103" s="3">
        <v>0</v>
      </c>
      <c r="J103" s="3">
        <v>27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27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27</v>
      </c>
      <c r="X103" s="3">
        <v>163.48599999999999</v>
      </c>
      <c r="Y103" s="2">
        <v>891957.91350000002</v>
      </c>
      <c r="Z103" t="s">
        <v>267</v>
      </c>
    </row>
    <row r="104" spans="1:26" x14ac:dyDescent="0.25">
      <c r="A104" s="1" t="s">
        <v>580</v>
      </c>
      <c r="B104" t="s">
        <v>162</v>
      </c>
      <c r="C104" t="s">
        <v>163</v>
      </c>
      <c r="D104" s="2">
        <v>235396478</v>
      </c>
      <c r="E104" s="2">
        <v>6981968</v>
      </c>
      <c r="F104" s="2">
        <v>228414510</v>
      </c>
      <c r="G104" s="2">
        <v>7123.96</v>
      </c>
      <c r="H104" s="3">
        <v>27</v>
      </c>
      <c r="I104" s="3">
        <v>0</v>
      </c>
      <c r="J104" s="3">
        <v>27</v>
      </c>
      <c r="K104" s="3">
        <v>0</v>
      </c>
      <c r="L104" s="3">
        <v>0</v>
      </c>
      <c r="M104" s="3">
        <v>0</v>
      </c>
      <c r="N104" s="3">
        <v>0</v>
      </c>
      <c r="O104" s="3">
        <v>2.1890000000000001</v>
      </c>
      <c r="P104" s="3">
        <v>3.1E-2</v>
      </c>
      <c r="Q104" s="3">
        <v>29.22</v>
      </c>
      <c r="R104" s="3">
        <v>2.1070000000000002</v>
      </c>
      <c r="S104" s="3">
        <v>0</v>
      </c>
      <c r="T104" s="3">
        <v>0</v>
      </c>
      <c r="U104" s="3">
        <v>0</v>
      </c>
      <c r="V104" s="3">
        <v>0</v>
      </c>
      <c r="W104" s="3">
        <v>31.327000000000002</v>
      </c>
      <c r="X104" s="3">
        <v>80.578000000000003</v>
      </c>
      <c r="Y104" s="2">
        <v>13126014.624</v>
      </c>
      <c r="Z104" t="s">
        <v>267</v>
      </c>
    </row>
    <row r="105" spans="1:26" x14ac:dyDescent="0.25">
      <c r="A105" s="1" t="s">
        <v>583</v>
      </c>
      <c r="B105" t="s">
        <v>162</v>
      </c>
      <c r="C105" t="s">
        <v>164</v>
      </c>
      <c r="D105" s="2">
        <v>46413903</v>
      </c>
      <c r="E105" s="2">
        <v>0</v>
      </c>
      <c r="F105" s="2">
        <v>46413903</v>
      </c>
      <c r="G105" s="2">
        <v>4734</v>
      </c>
      <c r="H105" s="3">
        <v>27</v>
      </c>
      <c r="I105" s="3">
        <v>0</v>
      </c>
      <c r="J105" s="3">
        <v>27</v>
      </c>
      <c r="K105" s="3">
        <v>0</v>
      </c>
      <c r="L105" s="3">
        <v>0</v>
      </c>
      <c r="M105" s="3">
        <v>0.40100000000000002</v>
      </c>
      <c r="N105" s="3">
        <v>0</v>
      </c>
      <c r="O105" s="3">
        <v>0.63800000000000001</v>
      </c>
      <c r="P105" s="3">
        <v>0.10199999999999999</v>
      </c>
      <c r="Q105" s="3">
        <v>28.140999999999998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28.140999999999998</v>
      </c>
      <c r="X105" s="3">
        <v>68.177999999999997</v>
      </c>
      <c r="Y105" s="2">
        <v>1960991.9927000001</v>
      </c>
      <c r="Z105" t="s">
        <v>267</v>
      </c>
    </row>
    <row r="106" spans="1:26" x14ac:dyDescent="0.25">
      <c r="A106" s="1" t="s">
        <v>586</v>
      </c>
      <c r="B106" t="s">
        <v>162</v>
      </c>
      <c r="C106" t="s">
        <v>165</v>
      </c>
      <c r="D106" s="2">
        <v>41108249</v>
      </c>
      <c r="E106" s="2">
        <v>0</v>
      </c>
      <c r="F106" s="2">
        <v>41108249</v>
      </c>
      <c r="G106" s="2">
        <v>2179</v>
      </c>
      <c r="H106" s="3">
        <v>27</v>
      </c>
      <c r="I106" s="3">
        <v>0</v>
      </c>
      <c r="J106" s="3">
        <v>27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5.2999999999999999E-2</v>
      </c>
      <c r="Q106" s="3">
        <v>27.053000000000001</v>
      </c>
      <c r="R106" s="3">
        <v>3.9580000000000002</v>
      </c>
      <c r="S106" s="3">
        <v>0</v>
      </c>
      <c r="T106" s="3">
        <v>0</v>
      </c>
      <c r="U106" s="3">
        <v>0</v>
      </c>
      <c r="V106" s="3">
        <v>0</v>
      </c>
      <c r="W106" s="3">
        <v>31.010999999999999</v>
      </c>
      <c r="X106" s="3">
        <v>101.714</v>
      </c>
      <c r="Y106" s="2">
        <v>3147570.3656000001</v>
      </c>
      <c r="Z106" t="s">
        <v>267</v>
      </c>
    </row>
    <row r="107" spans="1:26" x14ac:dyDescent="0.25">
      <c r="A107" s="1" t="s">
        <v>589</v>
      </c>
      <c r="B107" t="s">
        <v>162</v>
      </c>
      <c r="C107" t="s">
        <v>166</v>
      </c>
      <c r="D107" s="2">
        <v>57826506</v>
      </c>
      <c r="E107" s="2">
        <v>0</v>
      </c>
      <c r="F107" s="2">
        <v>57826506</v>
      </c>
      <c r="G107" s="2">
        <v>13141.16</v>
      </c>
      <c r="H107" s="3">
        <v>25.81</v>
      </c>
      <c r="I107" s="3">
        <v>5.3920000000000003</v>
      </c>
      <c r="J107" s="3">
        <v>20.417999999999999</v>
      </c>
      <c r="K107" s="3">
        <v>0</v>
      </c>
      <c r="L107" s="3">
        <v>0</v>
      </c>
      <c r="M107" s="3">
        <v>0</v>
      </c>
      <c r="N107" s="3">
        <v>0</v>
      </c>
      <c r="O107" s="3">
        <v>7.6950000000000003</v>
      </c>
      <c r="P107" s="3">
        <v>0.23</v>
      </c>
      <c r="Q107" s="3">
        <v>28.343</v>
      </c>
      <c r="R107" s="3">
        <v>14.425000000000001</v>
      </c>
      <c r="S107" s="3">
        <v>0</v>
      </c>
      <c r="T107" s="3">
        <v>0</v>
      </c>
      <c r="U107" s="3">
        <v>0</v>
      </c>
      <c r="V107" s="3">
        <v>0</v>
      </c>
      <c r="W107" s="3">
        <v>42.768000000000001</v>
      </c>
      <c r="X107" s="3">
        <v>49.594000000000001</v>
      </c>
      <c r="Y107" s="2">
        <v>1746904.7145499999</v>
      </c>
      <c r="Z107" t="s">
        <v>267</v>
      </c>
    </row>
    <row r="108" spans="1:26" x14ac:dyDescent="0.25">
      <c r="A108" s="1" t="s">
        <v>592</v>
      </c>
      <c r="B108" t="s">
        <v>167</v>
      </c>
      <c r="C108" t="s">
        <v>168</v>
      </c>
      <c r="D108" s="2">
        <v>386457150</v>
      </c>
      <c r="E108" s="2">
        <v>0</v>
      </c>
      <c r="F108" s="2">
        <v>386457150</v>
      </c>
      <c r="G108" s="2">
        <v>2330.4499999999998</v>
      </c>
      <c r="H108" s="3">
        <v>3.43</v>
      </c>
      <c r="I108" s="3">
        <v>0</v>
      </c>
      <c r="J108" s="3">
        <v>3.43</v>
      </c>
      <c r="K108" s="3">
        <v>0</v>
      </c>
      <c r="L108" s="3">
        <v>0</v>
      </c>
      <c r="M108" s="3">
        <v>1.4E-2</v>
      </c>
      <c r="N108" s="3">
        <v>0</v>
      </c>
      <c r="O108" s="3">
        <v>0</v>
      </c>
      <c r="P108" s="3">
        <v>6.0000000000000001E-3</v>
      </c>
      <c r="Q108" s="3">
        <v>3.45</v>
      </c>
      <c r="R108" s="3">
        <v>2.8149999999999999</v>
      </c>
      <c r="S108" s="3">
        <v>0</v>
      </c>
      <c r="T108" s="3">
        <v>0</v>
      </c>
      <c r="U108" s="3">
        <v>0</v>
      </c>
      <c r="V108" s="3">
        <v>0</v>
      </c>
      <c r="W108" s="3">
        <v>6.2649999999999997</v>
      </c>
      <c r="X108" s="3">
        <v>6.8719999999999999</v>
      </c>
      <c r="Y108" s="2">
        <v>1336848.3733999999</v>
      </c>
      <c r="Z108" t="s">
        <v>267</v>
      </c>
    </row>
    <row r="109" spans="1:26" x14ac:dyDescent="0.25">
      <c r="A109" s="1" t="s">
        <v>595</v>
      </c>
      <c r="B109" t="s">
        <v>167</v>
      </c>
      <c r="C109" t="s">
        <v>169</v>
      </c>
      <c r="D109" s="2">
        <v>216075390</v>
      </c>
      <c r="E109" s="2">
        <v>0</v>
      </c>
      <c r="F109" s="2">
        <v>216075390</v>
      </c>
      <c r="G109" s="2">
        <v>703.65</v>
      </c>
      <c r="H109" s="3">
        <v>11.895</v>
      </c>
      <c r="I109" s="3">
        <v>0</v>
      </c>
      <c r="J109" s="3">
        <v>11.895</v>
      </c>
      <c r="K109" s="3">
        <v>0</v>
      </c>
      <c r="L109" s="3">
        <v>0</v>
      </c>
      <c r="M109" s="3">
        <v>0</v>
      </c>
      <c r="N109" s="3">
        <v>0</v>
      </c>
      <c r="O109" s="3">
        <v>1.62</v>
      </c>
      <c r="P109" s="3">
        <v>3.0000000000000001E-3</v>
      </c>
      <c r="Q109" s="3">
        <v>13.518000000000001</v>
      </c>
      <c r="R109" s="3">
        <v>12.478999999999999</v>
      </c>
      <c r="S109" s="3">
        <v>0</v>
      </c>
      <c r="T109" s="3">
        <v>0</v>
      </c>
      <c r="U109" s="3">
        <v>0</v>
      </c>
      <c r="V109" s="3">
        <v>0</v>
      </c>
      <c r="W109" s="3">
        <v>25.997</v>
      </c>
      <c r="X109" s="3">
        <v>18.114000000000001</v>
      </c>
      <c r="Y109" s="2">
        <v>1370761.2962499999</v>
      </c>
      <c r="Z109" t="s">
        <v>267</v>
      </c>
    </row>
    <row r="110" spans="1:26" x14ac:dyDescent="0.25">
      <c r="A110" s="1" t="s">
        <v>598</v>
      </c>
      <c r="B110" t="s">
        <v>167</v>
      </c>
      <c r="C110" t="s">
        <v>170</v>
      </c>
      <c r="D110" s="2">
        <v>2515714950</v>
      </c>
      <c r="E110" s="2">
        <v>31075520</v>
      </c>
      <c r="F110" s="2">
        <v>2484639430</v>
      </c>
      <c r="G110" s="2">
        <v>233297.73</v>
      </c>
      <c r="H110" s="3">
        <v>27</v>
      </c>
      <c r="I110" s="3">
        <v>0</v>
      </c>
      <c r="J110" s="3">
        <v>27</v>
      </c>
      <c r="K110" s="3">
        <v>0</v>
      </c>
      <c r="L110" s="3">
        <v>0</v>
      </c>
      <c r="M110" s="3">
        <v>0</v>
      </c>
      <c r="N110" s="3">
        <v>0</v>
      </c>
      <c r="O110" s="3">
        <v>6.6289999999999996</v>
      </c>
      <c r="P110" s="3">
        <v>9.4E-2</v>
      </c>
      <c r="Q110" s="3">
        <v>33.722999999999999</v>
      </c>
      <c r="R110" s="3">
        <v>11.353999999999999</v>
      </c>
      <c r="S110" s="3">
        <v>0</v>
      </c>
      <c r="T110" s="3">
        <v>0</v>
      </c>
      <c r="U110" s="3">
        <v>0</v>
      </c>
      <c r="V110" s="3">
        <v>0</v>
      </c>
      <c r="W110" s="3">
        <v>45.076999999999998</v>
      </c>
      <c r="X110" s="3">
        <v>80.358000000000004</v>
      </c>
      <c r="Y110" s="2">
        <v>141756783.5573</v>
      </c>
      <c r="Z110" t="s">
        <v>267</v>
      </c>
    </row>
    <row r="111" spans="1:26" x14ac:dyDescent="0.25">
      <c r="A111" s="1" t="s">
        <v>601</v>
      </c>
      <c r="B111" t="s">
        <v>171</v>
      </c>
      <c r="C111" t="s">
        <v>172</v>
      </c>
      <c r="D111" s="2">
        <v>54531889</v>
      </c>
      <c r="E111" s="2">
        <v>0</v>
      </c>
      <c r="F111" s="2">
        <v>54531889</v>
      </c>
      <c r="G111" s="2">
        <v>0</v>
      </c>
      <c r="H111" s="3">
        <v>27</v>
      </c>
      <c r="I111" s="3">
        <v>3.5470000000000002</v>
      </c>
      <c r="J111" s="3">
        <v>23.452999999999999</v>
      </c>
      <c r="K111" s="3">
        <v>0</v>
      </c>
      <c r="L111" s="3">
        <v>0</v>
      </c>
      <c r="M111" s="3">
        <v>0</v>
      </c>
      <c r="N111" s="3">
        <v>0</v>
      </c>
      <c r="O111" s="3">
        <v>1.284</v>
      </c>
      <c r="P111" s="3">
        <v>0</v>
      </c>
      <c r="Q111" s="3">
        <v>24.736999999999998</v>
      </c>
      <c r="R111" s="3">
        <v>9.5359999999999996</v>
      </c>
      <c r="S111" s="3">
        <v>0</v>
      </c>
      <c r="T111" s="3">
        <v>0</v>
      </c>
      <c r="U111" s="3">
        <v>0</v>
      </c>
      <c r="V111" s="3">
        <v>0</v>
      </c>
      <c r="W111" s="3">
        <v>34.273000000000003</v>
      </c>
      <c r="X111" s="3">
        <v>30.478999999999999</v>
      </c>
      <c r="Y111" s="2">
        <v>408784.62763800001</v>
      </c>
      <c r="Z111" t="s">
        <v>267</v>
      </c>
    </row>
    <row r="112" spans="1:26" x14ac:dyDescent="0.25">
      <c r="A112" s="1" t="s">
        <v>604</v>
      </c>
      <c r="B112" t="s">
        <v>173</v>
      </c>
      <c r="C112" t="s">
        <v>174</v>
      </c>
      <c r="D112" s="2">
        <v>411725505</v>
      </c>
      <c r="E112" s="2">
        <v>0</v>
      </c>
      <c r="F112" s="2">
        <v>411725505</v>
      </c>
      <c r="G112" s="2">
        <v>67130.62</v>
      </c>
      <c r="H112" s="3">
        <v>27</v>
      </c>
      <c r="I112" s="3">
        <v>3.484</v>
      </c>
      <c r="J112" s="3">
        <v>23.515999999999998</v>
      </c>
      <c r="K112" s="3">
        <v>0</v>
      </c>
      <c r="L112" s="3">
        <v>0</v>
      </c>
      <c r="M112" s="3">
        <v>0.67500000000000004</v>
      </c>
      <c r="N112" s="3">
        <v>0</v>
      </c>
      <c r="O112" s="3">
        <v>4.6150000000000002</v>
      </c>
      <c r="P112" s="3">
        <v>0.16300000000000001</v>
      </c>
      <c r="Q112" s="3">
        <v>28.969000000000001</v>
      </c>
      <c r="R112" s="3">
        <v>6.5270000000000001</v>
      </c>
      <c r="S112" s="3">
        <v>0</v>
      </c>
      <c r="T112" s="3">
        <v>0</v>
      </c>
      <c r="U112" s="3">
        <v>0</v>
      </c>
      <c r="V112" s="3">
        <v>0</v>
      </c>
      <c r="W112" s="3">
        <v>35.496000000000002</v>
      </c>
      <c r="X112" s="3">
        <v>44.606999999999999</v>
      </c>
      <c r="Y112" s="2">
        <v>9011464.1337480005</v>
      </c>
      <c r="Z112" t="s">
        <v>267</v>
      </c>
    </row>
    <row r="113" spans="1:26" x14ac:dyDescent="0.25">
      <c r="A113" s="1" t="s">
        <v>607</v>
      </c>
      <c r="B113" t="s">
        <v>175</v>
      </c>
      <c r="C113" t="s">
        <v>176</v>
      </c>
      <c r="D113" s="2">
        <v>604219120</v>
      </c>
      <c r="E113" s="2">
        <v>0</v>
      </c>
      <c r="F113" s="2">
        <v>604219120</v>
      </c>
      <c r="G113" s="2">
        <v>0</v>
      </c>
      <c r="H113" s="3">
        <v>27</v>
      </c>
      <c r="I113" s="3">
        <v>5.1550000000000002</v>
      </c>
      <c r="J113" s="3">
        <v>21.844999999999999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21.844999999999999</v>
      </c>
      <c r="R113" s="3">
        <v>2.359</v>
      </c>
      <c r="S113" s="3">
        <v>0</v>
      </c>
      <c r="T113" s="3">
        <v>0</v>
      </c>
      <c r="U113" s="3">
        <v>0</v>
      </c>
      <c r="V113" s="3">
        <v>0</v>
      </c>
      <c r="W113" s="3">
        <v>24.204000000000001</v>
      </c>
      <c r="X113" s="3">
        <v>40.494999999999997</v>
      </c>
      <c r="Y113" s="2">
        <v>11589244.752</v>
      </c>
      <c r="Z113" t="s">
        <v>267</v>
      </c>
    </row>
    <row r="114" spans="1:26" x14ac:dyDescent="0.25">
      <c r="A114" s="1" t="s">
        <v>610</v>
      </c>
      <c r="B114" t="s">
        <v>175</v>
      </c>
      <c r="C114" t="s">
        <v>177</v>
      </c>
      <c r="D114" s="2">
        <v>62017240</v>
      </c>
      <c r="E114" s="2">
        <v>0</v>
      </c>
      <c r="F114" s="2">
        <v>62017240</v>
      </c>
      <c r="G114" s="2">
        <v>0</v>
      </c>
      <c r="H114" s="3">
        <v>27</v>
      </c>
      <c r="I114" s="3">
        <v>3.117</v>
      </c>
      <c r="J114" s="3">
        <v>23.882999999999999</v>
      </c>
      <c r="K114" s="3">
        <v>0</v>
      </c>
      <c r="L114" s="3">
        <v>0</v>
      </c>
      <c r="M114" s="3">
        <v>0</v>
      </c>
      <c r="N114" s="3">
        <v>0</v>
      </c>
      <c r="O114" s="3">
        <v>6.2889999999999997</v>
      </c>
      <c r="P114" s="3">
        <v>0</v>
      </c>
      <c r="Q114" s="3">
        <v>30.172000000000001</v>
      </c>
      <c r="R114" s="3">
        <v>3.7890000000000001</v>
      </c>
      <c r="S114" s="3">
        <v>0</v>
      </c>
      <c r="T114" s="3">
        <v>0</v>
      </c>
      <c r="U114" s="3">
        <v>0</v>
      </c>
      <c r="V114" s="3">
        <v>0</v>
      </c>
      <c r="W114" s="3">
        <v>33.960999999999999</v>
      </c>
      <c r="X114" s="3">
        <v>106.806</v>
      </c>
      <c r="Y114" s="2">
        <v>5601219.4920600001</v>
      </c>
      <c r="Z114" t="s">
        <v>267</v>
      </c>
    </row>
    <row r="115" spans="1:26" x14ac:dyDescent="0.25">
      <c r="A115" s="1" t="s">
        <v>613</v>
      </c>
      <c r="B115" t="s">
        <v>175</v>
      </c>
      <c r="C115" t="s">
        <v>178</v>
      </c>
      <c r="D115" s="2">
        <v>54794750</v>
      </c>
      <c r="E115" s="2">
        <v>0</v>
      </c>
      <c r="F115" s="2">
        <v>54794750</v>
      </c>
      <c r="G115" s="2">
        <v>0</v>
      </c>
      <c r="H115" s="3">
        <v>27</v>
      </c>
      <c r="I115" s="3">
        <v>8.3420000000000005</v>
      </c>
      <c r="J115" s="3">
        <v>18.658000000000001</v>
      </c>
      <c r="K115" s="3">
        <v>0</v>
      </c>
      <c r="L115" s="3">
        <v>0</v>
      </c>
      <c r="M115" s="3">
        <v>0</v>
      </c>
      <c r="N115" s="3">
        <v>0</v>
      </c>
      <c r="O115" s="3">
        <v>1.0549999999999999</v>
      </c>
      <c r="P115" s="3">
        <v>0</v>
      </c>
      <c r="Q115" s="3">
        <v>19.713000000000001</v>
      </c>
      <c r="R115" s="3">
        <v>6.8440000000000003</v>
      </c>
      <c r="S115" s="3">
        <v>0</v>
      </c>
      <c r="T115" s="3">
        <v>0</v>
      </c>
      <c r="U115" s="3">
        <v>0</v>
      </c>
      <c r="V115" s="3">
        <v>0</v>
      </c>
      <c r="W115" s="3">
        <v>26.556999999999999</v>
      </c>
      <c r="X115" s="3">
        <v>93.137</v>
      </c>
      <c r="Y115" s="2">
        <v>4422721.8400600003</v>
      </c>
      <c r="Z115" t="s">
        <v>267</v>
      </c>
    </row>
    <row r="116" spans="1:26" x14ac:dyDescent="0.25">
      <c r="A116" s="1" t="s">
        <v>616</v>
      </c>
      <c r="B116" t="s">
        <v>179</v>
      </c>
      <c r="C116" t="s">
        <v>180</v>
      </c>
      <c r="D116" s="2">
        <v>822167120</v>
      </c>
      <c r="E116" s="2">
        <v>11231480</v>
      </c>
      <c r="F116" s="2">
        <v>810935640</v>
      </c>
      <c r="G116" s="2">
        <v>17773.349999999999</v>
      </c>
      <c r="H116" s="3">
        <v>27</v>
      </c>
      <c r="I116" s="3">
        <v>2.0329999999999999</v>
      </c>
      <c r="J116" s="3">
        <v>24.966999999999999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2.1999999999999999E-2</v>
      </c>
      <c r="Q116" s="3">
        <v>24.989000000000001</v>
      </c>
      <c r="R116" s="3">
        <v>2.4159999999999999</v>
      </c>
      <c r="S116" s="3">
        <v>0</v>
      </c>
      <c r="T116" s="3">
        <v>0</v>
      </c>
      <c r="U116" s="3">
        <v>0</v>
      </c>
      <c r="V116" s="3">
        <v>0</v>
      </c>
      <c r="W116" s="3">
        <v>27.405000000000001</v>
      </c>
      <c r="X116" s="3">
        <v>68.953000000000003</v>
      </c>
      <c r="Y116" s="2">
        <v>37763522.951636001</v>
      </c>
      <c r="Z116" t="s">
        <v>267</v>
      </c>
    </row>
    <row r="117" spans="1:26" x14ac:dyDescent="0.25">
      <c r="A117" s="1" t="s">
        <v>619</v>
      </c>
      <c r="B117" t="s">
        <v>179</v>
      </c>
      <c r="C117" t="s">
        <v>181</v>
      </c>
      <c r="D117" s="2">
        <v>24571540</v>
      </c>
      <c r="E117" s="2">
        <v>0</v>
      </c>
      <c r="F117" s="2">
        <v>24571540</v>
      </c>
      <c r="G117" s="2">
        <v>2174</v>
      </c>
      <c r="H117" s="3">
        <v>27</v>
      </c>
      <c r="I117" s="3">
        <v>4.101</v>
      </c>
      <c r="J117" s="3">
        <v>22.899000000000001</v>
      </c>
      <c r="K117" s="3">
        <v>0</v>
      </c>
      <c r="L117" s="3">
        <v>0</v>
      </c>
      <c r="M117" s="3">
        <v>0</v>
      </c>
      <c r="N117" s="3">
        <v>0</v>
      </c>
      <c r="O117" s="3">
        <v>10.093</v>
      </c>
      <c r="P117" s="3">
        <v>8.7999999999999995E-2</v>
      </c>
      <c r="Q117" s="3">
        <v>33.08</v>
      </c>
      <c r="R117" s="3">
        <v>3.6629999999999998</v>
      </c>
      <c r="S117" s="3">
        <v>0</v>
      </c>
      <c r="T117" s="3">
        <v>0</v>
      </c>
      <c r="U117" s="3">
        <v>0</v>
      </c>
      <c r="V117" s="3">
        <v>0</v>
      </c>
      <c r="W117" s="3">
        <v>36.743000000000002</v>
      </c>
      <c r="X117" s="3">
        <v>153.51900000000001</v>
      </c>
      <c r="Y117" s="2">
        <v>3497649.5819890001</v>
      </c>
      <c r="Z117" t="s">
        <v>267</v>
      </c>
    </row>
    <row r="118" spans="1:26" x14ac:dyDescent="0.25">
      <c r="A118" s="1" t="s">
        <v>622</v>
      </c>
      <c r="B118" t="s">
        <v>182</v>
      </c>
      <c r="C118" t="s">
        <v>183</v>
      </c>
      <c r="D118" s="2">
        <v>261062371</v>
      </c>
      <c r="E118" s="2">
        <v>0</v>
      </c>
      <c r="F118" s="2">
        <v>261062371</v>
      </c>
      <c r="G118" s="2">
        <v>0</v>
      </c>
      <c r="H118" s="3">
        <v>27</v>
      </c>
      <c r="I118" s="3">
        <v>0</v>
      </c>
      <c r="J118" s="3">
        <v>27</v>
      </c>
      <c r="K118" s="3">
        <v>0</v>
      </c>
      <c r="L118" s="3">
        <v>0</v>
      </c>
      <c r="M118" s="3">
        <v>0</v>
      </c>
      <c r="N118" s="3">
        <v>0</v>
      </c>
      <c r="O118" s="3">
        <v>9.1929999999999996</v>
      </c>
      <c r="P118" s="3">
        <v>0</v>
      </c>
      <c r="Q118" s="3">
        <v>36.192999999999998</v>
      </c>
      <c r="R118" s="3">
        <v>12.747</v>
      </c>
      <c r="S118" s="3">
        <v>0</v>
      </c>
      <c r="T118" s="3">
        <v>0</v>
      </c>
      <c r="U118" s="3">
        <v>0</v>
      </c>
      <c r="V118" s="3">
        <v>0</v>
      </c>
      <c r="W118" s="3">
        <v>48.94</v>
      </c>
      <c r="X118" s="3">
        <v>52.987000000000002</v>
      </c>
      <c r="Y118" s="2">
        <v>6977024.3885000004</v>
      </c>
      <c r="Z118" t="s">
        <v>267</v>
      </c>
    </row>
    <row r="119" spans="1:26" x14ac:dyDescent="0.25">
      <c r="A119" s="1" t="s">
        <v>625</v>
      </c>
      <c r="B119" t="s">
        <v>182</v>
      </c>
      <c r="C119" t="s">
        <v>184</v>
      </c>
      <c r="D119" s="2">
        <v>347639190</v>
      </c>
      <c r="E119" s="2">
        <v>0</v>
      </c>
      <c r="F119" s="2">
        <v>347639190</v>
      </c>
      <c r="G119" s="2">
        <v>77370</v>
      </c>
      <c r="H119" s="3">
        <v>27</v>
      </c>
      <c r="I119" s="3">
        <v>0</v>
      </c>
      <c r="J119" s="3">
        <v>27</v>
      </c>
      <c r="K119" s="3">
        <v>0</v>
      </c>
      <c r="L119" s="3">
        <v>0</v>
      </c>
      <c r="M119" s="3">
        <v>0</v>
      </c>
      <c r="N119" s="3">
        <v>0</v>
      </c>
      <c r="O119" s="3">
        <v>1.58</v>
      </c>
      <c r="P119" s="3">
        <v>0.223</v>
      </c>
      <c r="Q119" s="3">
        <v>28.803000000000001</v>
      </c>
      <c r="R119" s="3">
        <v>8.0890000000000004</v>
      </c>
      <c r="S119" s="3">
        <v>0</v>
      </c>
      <c r="T119" s="3">
        <v>0</v>
      </c>
      <c r="U119" s="3">
        <v>0</v>
      </c>
      <c r="V119" s="3">
        <v>0</v>
      </c>
      <c r="W119" s="3">
        <v>36.892000000000003</v>
      </c>
      <c r="X119" s="3">
        <v>94.376999999999995</v>
      </c>
      <c r="Y119" s="2">
        <v>24438785.701000001</v>
      </c>
      <c r="Z119" t="s">
        <v>267</v>
      </c>
    </row>
    <row r="120" spans="1:26" x14ac:dyDescent="0.25">
      <c r="A120" s="1" t="s">
        <v>628</v>
      </c>
      <c r="B120" t="s">
        <v>182</v>
      </c>
      <c r="C120" t="s">
        <v>185</v>
      </c>
      <c r="D120" s="2">
        <v>31692710</v>
      </c>
      <c r="E120" s="2">
        <v>0</v>
      </c>
      <c r="F120" s="2">
        <v>31692710</v>
      </c>
      <c r="G120" s="2">
        <v>2754.34</v>
      </c>
      <c r="H120" s="3">
        <v>27</v>
      </c>
      <c r="I120" s="3">
        <v>0</v>
      </c>
      <c r="J120" s="3">
        <v>27</v>
      </c>
      <c r="K120" s="3">
        <v>0</v>
      </c>
      <c r="L120" s="3">
        <v>0</v>
      </c>
      <c r="M120" s="3">
        <v>0.30299999999999999</v>
      </c>
      <c r="N120" s="3">
        <v>0</v>
      </c>
      <c r="O120" s="3">
        <v>0</v>
      </c>
      <c r="P120" s="3">
        <v>8.6999999999999994E-2</v>
      </c>
      <c r="Q120" s="3">
        <v>27.39</v>
      </c>
      <c r="R120" s="3">
        <v>13.5</v>
      </c>
      <c r="S120" s="3">
        <v>0</v>
      </c>
      <c r="T120" s="3">
        <v>0</v>
      </c>
      <c r="U120" s="3">
        <v>0</v>
      </c>
      <c r="V120" s="3">
        <v>0</v>
      </c>
      <c r="W120" s="3">
        <v>40.89</v>
      </c>
      <c r="X120" s="3">
        <v>107.947</v>
      </c>
      <c r="Y120" s="2">
        <v>2682880.0049999999</v>
      </c>
      <c r="Z120" t="s">
        <v>267</v>
      </c>
    </row>
    <row r="121" spans="1:26" x14ac:dyDescent="0.25">
      <c r="A121" s="1" t="s">
        <v>631</v>
      </c>
      <c r="B121" t="s">
        <v>182</v>
      </c>
      <c r="C121" t="s">
        <v>186</v>
      </c>
      <c r="D121" s="2">
        <v>516961960</v>
      </c>
      <c r="E121" s="2">
        <v>0</v>
      </c>
      <c r="F121" s="2">
        <v>516961960</v>
      </c>
      <c r="G121" s="2">
        <v>5769.75</v>
      </c>
      <c r="H121" s="3">
        <v>24.545000000000002</v>
      </c>
      <c r="I121" s="3">
        <v>0</v>
      </c>
      <c r="J121" s="3">
        <v>17.145</v>
      </c>
      <c r="K121" s="3">
        <v>0.69299999999999995</v>
      </c>
      <c r="L121" s="3">
        <v>6.7069999999999999</v>
      </c>
      <c r="M121" s="3">
        <v>0</v>
      </c>
      <c r="N121" s="3">
        <v>0</v>
      </c>
      <c r="O121" s="3">
        <v>0</v>
      </c>
      <c r="P121" s="3">
        <v>1.0999999999999999E-2</v>
      </c>
      <c r="Q121" s="3">
        <v>24.556000000000001</v>
      </c>
      <c r="R121" s="3">
        <v>12.5</v>
      </c>
      <c r="S121" s="3">
        <v>0</v>
      </c>
      <c r="T121" s="3">
        <v>0</v>
      </c>
      <c r="U121" s="3">
        <v>0</v>
      </c>
      <c r="V121" s="3">
        <v>0</v>
      </c>
      <c r="W121" s="3">
        <v>37.055999999999997</v>
      </c>
      <c r="X121" s="3">
        <v>17.305</v>
      </c>
      <c r="Y121" s="2">
        <v>318.36748736014101</v>
      </c>
      <c r="Z121" t="s">
        <v>267</v>
      </c>
    </row>
    <row r="122" spans="1:26" x14ac:dyDescent="0.25">
      <c r="A122" s="1" t="s">
        <v>634</v>
      </c>
      <c r="B122" t="s">
        <v>187</v>
      </c>
      <c r="C122" t="s">
        <v>188</v>
      </c>
      <c r="D122" s="2">
        <v>83433505</v>
      </c>
      <c r="E122" s="2">
        <v>2433227</v>
      </c>
      <c r="F122" s="2">
        <v>81000278</v>
      </c>
      <c r="G122" s="2">
        <v>29428.2</v>
      </c>
      <c r="H122" s="3">
        <v>27</v>
      </c>
      <c r="I122" s="3">
        <v>0</v>
      </c>
      <c r="J122" s="3">
        <v>27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0.36299999999999999</v>
      </c>
      <c r="Q122" s="3">
        <v>27.363</v>
      </c>
      <c r="R122" s="3">
        <v>5.4560000000000004</v>
      </c>
      <c r="S122" s="3">
        <v>0</v>
      </c>
      <c r="T122" s="3">
        <v>0</v>
      </c>
      <c r="U122" s="3">
        <v>0</v>
      </c>
      <c r="V122" s="3">
        <v>0</v>
      </c>
      <c r="W122" s="3">
        <v>32.819000000000003</v>
      </c>
      <c r="X122" s="3">
        <v>173.20099999999999</v>
      </c>
      <c r="Y122" s="2">
        <v>12804611.037599999</v>
      </c>
      <c r="Z122" t="s">
        <v>267</v>
      </c>
    </row>
    <row r="123" spans="1:26" x14ac:dyDescent="0.25">
      <c r="A123" s="1" t="s">
        <v>637</v>
      </c>
      <c r="B123" t="s">
        <v>187</v>
      </c>
      <c r="C123" t="s">
        <v>189</v>
      </c>
      <c r="D123" s="2">
        <v>36885639</v>
      </c>
      <c r="E123" s="2">
        <v>0</v>
      </c>
      <c r="F123" s="2">
        <v>36885639</v>
      </c>
      <c r="G123" s="2">
        <v>1106.19</v>
      </c>
      <c r="H123" s="3">
        <v>27</v>
      </c>
      <c r="I123" s="3">
        <v>0</v>
      </c>
      <c r="J123" s="3">
        <v>27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0.03</v>
      </c>
      <c r="Q123" s="3">
        <v>27.03</v>
      </c>
      <c r="R123" s="3">
        <v>8.1470000000000002</v>
      </c>
      <c r="S123" s="3">
        <v>0</v>
      </c>
      <c r="T123" s="3">
        <v>0</v>
      </c>
      <c r="U123" s="3">
        <v>0</v>
      </c>
      <c r="V123" s="3">
        <v>0</v>
      </c>
      <c r="W123" s="3">
        <v>35.177</v>
      </c>
      <c r="X123" s="3">
        <v>193.84200000000001</v>
      </c>
      <c r="Y123" s="2">
        <v>6862365.6442999998</v>
      </c>
      <c r="Z123" t="s">
        <v>267</v>
      </c>
    </row>
    <row r="124" spans="1:26" x14ac:dyDescent="0.25">
      <c r="A124" s="1" t="s">
        <v>640</v>
      </c>
      <c r="B124" t="s">
        <v>187</v>
      </c>
      <c r="C124" t="s">
        <v>190</v>
      </c>
      <c r="D124" s="2">
        <v>11110891</v>
      </c>
      <c r="E124" s="2">
        <v>0</v>
      </c>
      <c r="F124" s="2">
        <v>11110891</v>
      </c>
      <c r="G124" s="2">
        <v>5</v>
      </c>
      <c r="H124" s="3">
        <v>27</v>
      </c>
      <c r="I124" s="3">
        <v>2.2709999999999999</v>
      </c>
      <c r="J124" s="3">
        <v>24.728999999999999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24.728999999999999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24.728999999999999</v>
      </c>
      <c r="X124" s="3">
        <v>276.50099999999998</v>
      </c>
      <c r="Y124" s="2">
        <v>2940713.8951829998</v>
      </c>
      <c r="Z124" t="s">
        <v>267</v>
      </c>
    </row>
    <row r="125" spans="1:26" x14ac:dyDescent="0.25">
      <c r="A125" s="1" t="s">
        <v>643</v>
      </c>
      <c r="B125" t="s">
        <v>187</v>
      </c>
      <c r="C125" t="s">
        <v>191</v>
      </c>
      <c r="D125" s="2">
        <v>28103258</v>
      </c>
      <c r="E125" s="2">
        <v>0</v>
      </c>
      <c r="F125" s="2">
        <v>28103258</v>
      </c>
      <c r="G125" s="2">
        <v>249.84</v>
      </c>
      <c r="H125" s="3">
        <v>27</v>
      </c>
      <c r="I125" s="3">
        <v>0</v>
      </c>
      <c r="J125" s="3">
        <v>27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8.9999999999999993E-3</v>
      </c>
      <c r="Q125" s="3">
        <v>27.009</v>
      </c>
      <c r="R125" s="3">
        <v>13.324999999999999</v>
      </c>
      <c r="S125" s="3">
        <v>0</v>
      </c>
      <c r="T125" s="3">
        <v>0</v>
      </c>
      <c r="U125" s="3">
        <v>0</v>
      </c>
      <c r="V125" s="3">
        <v>0</v>
      </c>
      <c r="W125" s="3">
        <v>40.334000000000003</v>
      </c>
      <c r="X125" s="3">
        <v>154.88999999999999</v>
      </c>
      <c r="Y125" s="2">
        <v>3828327.3750999998</v>
      </c>
      <c r="Z125" t="s">
        <v>267</v>
      </c>
    </row>
    <row r="126" spans="1:26" x14ac:dyDescent="0.25">
      <c r="A126" s="1" t="s">
        <v>646</v>
      </c>
      <c r="B126" t="s">
        <v>187</v>
      </c>
      <c r="C126" t="s">
        <v>192</v>
      </c>
      <c r="D126" s="2">
        <v>8571918</v>
      </c>
      <c r="E126" s="2">
        <v>0</v>
      </c>
      <c r="F126" s="2">
        <v>8571918</v>
      </c>
      <c r="G126" s="2">
        <v>1034</v>
      </c>
      <c r="H126" s="3">
        <v>27</v>
      </c>
      <c r="I126" s="3">
        <v>0</v>
      </c>
      <c r="J126" s="3">
        <v>27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27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27</v>
      </c>
      <c r="X126" s="3">
        <v>390.44499999999999</v>
      </c>
      <c r="Y126" s="2">
        <v>3313804.2280999999</v>
      </c>
      <c r="Z126" t="s">
        <v>267</v>
      </c>
    </row>
    <row r="127" spans="1:26" x14ac:dyDescent="0.25">
      <c r="A127" s="1" t="s">
        <v>649</v>
      </c>
      <c r="B127" t="s">
        <v>187</v>
      </c>
      <c r="C127" t="s">
        <v>193</v>
      </c>
      <c r="D127" s="2">
        <v>21093909</v>
      </c>
      <c r="E127" s="2">
        <v>788267</v>
      </c>
      <c r="F127" s="2">
        <v>20305642</v>
      </c>
      <c r="G127" s="2">
        <v>0</v>
      </c>
      <c r="H127" s="3">
        <v>27</v>
      </c>
      <c r="I127" s="3">
        <v>2.0030000000000001</v>
      </c>
      <c r="J127" s="3">
        <v>24.997</v>
      </c>
      <c r="K127" s="3">
        <v>0</v>
      </c>
      <c r="L127" s="3">
        <v>0</v>
      </c>
      <c r="M127" s="3">
        <v>0</v>
      </c>
      <c r="N127" s="3">
        <v>0</v>
      </c>
      <c r="O127" s="3">
        <v>0.78100000000000003</v>
      </c>
      <c r="P127" s="3">
        <v>0</v>
      </c>
      <c r="Q127" s="3">
        <v>25.777999999999999</v>
      </c>
      <c r="R127" s="3">
        <v>9.2240000000000002</v>
      </c>
      <c r="S127" s="3">
        <v>0</v>
      </c>
      <c r="T127" s="3">
        <v>0</v>
      </c>
      <c r="U127" s="3">
        <v>0</v>
      </c>
      <c r="V127" s="3">
        <v>0</v>
      </c>
      <c r="W127" s="3">
        <v>35.002000000000002</v>
      </c>
      <c r="X127" s="3">
        <v>201.77099999999999</v>
      </c>
      <c r="Y127" s="2">
        <v>3790413.9295470002</v>
      </c>
      <c r="Z127" t="s">
        <v>267</v>
      </c>
    </row>
    <row r="128" spans="1:26" x14ac:dyDescent="0.25">
      <c r="A128" s="1" t="s">
        <v>652</v>
      </c>
      <c r="B128" t="s">
        <v>194</v>
      </c>
      <c r="C128" t="s">
        <v>195</v>
      </c>
      <c r="D128" s="2">
        <v>101251360</v>
      </c>
      <c r="E128" s="2">
        <v>0</v>
      </c>
      <c r="F128" s="2">
        <v>101251360</v>
      </c>
      <c r="G128" s="2">
        <v>16549.78</v>
      </c>
      <c r="H128" s="3">
        <v>27</v>
      </c>
      <c r="I128" s="3">
        <v>5.069</v>
      </c>
      <c r="J128" s="3">
        <v>21.931000000000001</v>
      </c>
      <c r="K128" s="3">
        <v>0</v>
      </c>
      <c r="L128" s="3">
        <v>0</v>
      </c>
      <c r="M128" s="3">
        <v>0</v>
      </c>
      <c r="N128" s="3">
        <v>0</v>
      </c>
      <c r="O128" s="3">
        <v>4.8739999999999997</v>
      </c>
      <c r="P128" s="3">
        <v>0.16300000000000001</v>
      </c>
      <c r="Q128" s="3">
        <v>26.968</v>
      </c>
      <c r="R128" s="3">
        <v>1.9339999999999999</v>
      </c>
      <c r="S128" s="3">
        <v>0</v>
      </c>
      <c r="T128" s="3">
        <v>0</v>
      </c>
      <c r="U128" s="3">
        <v>0</v>
      </c>
      <c r="V128" s="3">
        <v>0</v>
      </c>
      <c r="W128" s="3">
        <v>28.902000000000001</v>
      </c>
      <c r="X128" s="3">
        <v>30.803000000000001</v>
      </c>
      <c r="Y128" s="2">
        <v>934067.34745</v>
      </c>
      <c r="Z128" t="s">
        <v>267</v>
      </c>
    </row>
    <row r="129" spans="1:26" x14ac:dyDescent="0.25">
      <c r="A129" s="1" t="s">
        <v>655</v>
      </c>
      <c r="B129" t="s">
        <v>194</v>
      </c>
      <c r="C129" t="s">
        <v>196</v>
      </c>
      <c r="D129" s="2">
        <v>192543040</v>
      </c>
      <c r="E129" s="2">
        <v>0</v>
      </c>
      <c r="F129" s="2">
        <v>192543040</v>
      </c>
      <c r="G129" s="2">
        <v>5969</v>
      </c>
      <c r="H129" s="3">
        <v>21.643000000000001</v>
      </c>
      <c r="I129" s="3">
        <v>5.7149999999999999</v>
      </c>
      <c r="J129" s="3">
        <v>15.928000000000001</v>
      </c>
      <c r="K129" s="3">
        <v>0</v>
      </c>
      <c r="L129" s="3">
        <v>0</v>
      </c>
      <c r="M129" s="3">
        <v>0</v>
      </c>
      <c r="N129" s="3">
        <v>0</v>
      </c>
      <c r="O129" s="3">
        <v>7.06</v>
      </c>
      <c r="P129" s="3">
        <v>3.1009999999999999E-2</v>
      </c>
      <c r="Q129" s="3">
        <v>23.019010000000002</v>
      </c>
      <c r="R129" s="3">
        <v>6.2320000000000002</v>
      </c>
      <c r="S129" s="3">
        <v>0</v>
      </c>
      <c r="T129" s="3">
        <v>0</v>
      </c>
      <c r="U129" s="3">
        <v>0</v>
      </c>
      <c r="V129" s="3">
        <v>0</v>
      </c>
      <c r="W129" s="3">
        <v>29.251010000000001</v>
      </c>
      <c r="X129" s="3">
        <v>22.949000000000002</v>
      </c>
      <c r="Y129" s="2">
        <v>1397835.03354</v>
      </c>
      <c r="Z129" t="s">
        <v>267</v>
      </c>
    </row>
    <row r="130" spans="1:26" x14ac:dyDescent="0.25">
      <c r="A130" s="1" t="s">
        <v>658</v>
      </c>
      <c r="B130" t="s">
        <v>197</v>
      </c>
      <c r="C130" t="s">
        <v>198</v>
      </c>
      <c r="D130" s="2">
        <v>231662113</v>
      </c>
      <c r="E130" s="2">
        <v>0</v>
      </c>
      <c r="F130" s="2">
        <v>231662113</v>
      </c>
      <c r="G130" s="2">
        <v>3653.84</v>
      </c>
      <c r="H130" s="3">
        <v>27</v>
      </c>
      <c r="I130" s="3">
        <v>6.3380000000000001</v>
      </c>
      <c r="J130" s="3">
        <v>20.661999999999999</v>
      </c>
      <c r="K130" s="3">
        <v>0</v>
      </c>
      <c r="L130" s="3">
        <v>0</v>
      </c>
      <c r="M130" s="3">
        <v>0</v>
      </c>
      <c r="N130" s="3">
        <v>0</v>
      </c>
      <c r="O130" s="3">
        <v>3.1869999999999998</v>
      </c>
      <c r="P130" s="3">
        <v>1.6E-2</v>
      </c>
      <c r="Q130" s="3">
        <v>23.864999999999998</v>
      </c>
      <c r="R130" s="3">
        <v>4.51</v>
      </c>
      <c r="S130" s="3">
        <v>0</v>
      </c>
      <c r="T130" s="3">
        <v>0</v>
      </c>
      <c r="U130" s="3">
        <v>0</v>
      </c>
      <c r="V130" s="3">
        <v>0</v>
      </c>
      <c r="W130" s="3">
        <v>28.375</v>
      </c>
      <c r="X130" s="3">
        <v>34.058</v>
      </c>
      <c r="Y130" s="2">
        <v>3306493.5741940001</v>
      </c>
      <c r="Z130" t="s">
        <v>267</v>
      </c>
    </row>
    <row r="131" spans="1:26" x14ac:dyDescent="0.25">
      <c r="A131" s="1" t="s">
        <v>661</v>
      </c>
      <c r="B131" t="s">
        <v>197</v>
      </c>
      <c r="C131" t="s">
        <v>199</v>
      </c>
      <c r="D131" s="2">
        <v>616413089</v>
      </c>
      <c r="E131" s="2">
        <v>0</v>
      </c>
      <c r="F131" s="2">
        <v>616413089</v>
      </c>
      <c r="G131" s="2">
        <v>24485.64</v>
      </c>
      <c r="H131" s="3">
        <v>12.173</v>
      </c>
      <c r="I131" s="3">
        <v>0</v>
      </c>
      <c r="J131" s="3">
        <v>12.173</v>
      </c>
      <c r="K131" s="3">
        <v>0</v>
      </c>
      <c r="L131" s="3">
        <v>0</v>
      </c>
      <c r="M131" s="3">
        <v>0.89400000000000002</v>
      </c>
      <c r="N131" s="3">
        <v>0</v>
      </c>
      <c r="O131" s="3">
        <v>3.0859999999999999</v>
      </c>
      <c r="P131" s="3">
        <v>0.04</v>
      </c>
      <c r="Q131" s="3">
        <v>16.193000000000001</v>
      </c>
      <c r="R131" s="3">
        <v>1.014</v>
      </c>
      <c r="S131" s="3">
        <v>0</v>
      </c>
      <c r="T131" s="3">
        <v>0</v>
      </c>
      <c r="U131" s="3">
        <v>0</v>
      </c>
      <c r="V131" s="3">
        <v>0</v>
      </c>
      <c r="W131" s="3">
        <v>17.207000000000001</v>
      </c>
      <c r="X131" s="3">
        <v>9.5250000000000004</v>
      </c>
      <c r="Y131" s="2">
        <v>0</v>
      </c>
      <c r="Z131" t="s">
        <v>267</v>
      </c>
    </row>
    <row r="132" spans="1:26" x14ac:dyDescent="0.25">
      <c r="A132" s="1" t="s">
        <v>664</v>
      </c>
      <c r="B132" t="s">
        <v>200</v>
      </c>
      <c r="C132" t="s">
        <v>201</v>
      </c>
      <c r="D132" s="2">
        <v>82190030</v>
      </c>
      <c r="E132" s="2">
        <v>0</v>
      </c>
      <c r="F132" s="2">
        <v>82190030</v>
      </c>
      <c r="G132" s="2">
        <v>6158.75</v>
      </c>
      <c r="H132" s="3">
        <v>27</v>
      </c>
      <c r="I132" s="3">
        <v>0</v>
      </c>
      <c r="J132" s="3">
        <v>27</v>
      </c>
      <c r="K132" s="3">
        <v>0</v>
      </c>
      <c r="L132" s="3">
        <v>0</v>
      </c>
      <c r="M132" s="3">
        <v>0</v>
      </c>
      <c r="N132" s="3">
        <v>0</v>
      </c>
      <c r="O132" s="3">
        <v>7</v>
      </c>
      <c r="P132" s="3">
        <v>7.4999999999999997E-2</v>
      </c>
      <c r="Q132" s="3">
        <v>34.075000000000003</v>
      </c>
      <c r="R132" s="3">
        <v>3.31</v>
      </c>
      <c r="S132" s="3">
        <v>0</v>
      </c>
      <c r="T132" s="3">
        <v>0</v>
      </c>
      <c r="U132" s="3">
        <v>0</v>
      </c>
      <c r="V132" s="3">
        <v>0</v>
      </c>
      <c r="W132" s="3">
        <v>37.384999999999998</v>
      </c>
      <c r="X132" s="3">
        <v>75.903000000000006</v>
      </c>
      <c r="Y132" s="2">
        <v>4180239.4808</v>
      </c>
      <c r="Z132" t="s">
        <v>267</v>
      </c>
    </row>
    <row r="133" spans="1:26" x14ac:dyDescent="0.25">
      <c r="A133" s="1" t="s">
        <v>667</v>
      </c>
      <c r="B133" t="s">
        <v>200</v>
      </c>
      <c r="C133" t="s">
        <v>202</v>
      </c>
      <c r="D133" s="2">
        <v>35127796</v>
      </c>
      <c r="E133" s="2">
        <v>0</v>
      </c>
      <c r="F133" s="2">
        <v>35127796</v>
      </c>
      <c r="G133" s="2">
        <v>3478</v>
      </c>
      <c r="H133" s="3">
        <v>27</v>
      </c>
      <c r="I133" s="3">
        <v>0</v>
      </c>
      <c r="J133" s="3">
        <v>27</v>
      </c>
      <c r="K133" s="3">
        <v>0</v>
      </c>
      <c r="L133" s="3">
        <v>0</v>
      </c>
      <c r="M133" s="3">
        <v>0</v>
      </c>
      <c r="N133" s="3">
        <v>0</v>
      </c>
      <c r="O133" s="3">
        <v>5</v>
      </c>
      <c r="P133" s="3">
        <v>9.9000000000000005E-2</v>
      </c>
      <c r="Q133" s="3">
        <v>32.098999999999997</v>
      </c>
      <c r="R133" s="3">
        <v>7.2039999999999997</v>
      </c>
      <c r="S133" s="3">
        <v>0</v>
      </c>
      <c r="T133" s="3">
        <v>0</v>
      </c>
      <c r="U133" s="3">
        <v>0</v>
      </c>
      <c r="V133" s="3">
        <v>0</v>
      </c>
      <c r="W133" s="3">
        <v>39.302999999999997</v>
      </c>
      <c r="X133" s="3">
        <v>106.164</v>
      </c>
      <c r="Y133" s="2">
        <v>2925976.4547999999</v>
      </c>
      <c r="Z133" t="s">
        <v>267</v>
      </c>
    </row>
    <row r="134" spans="1:26" x14ac:dyDescent="0.25">
      <c r="A134" s="1" t="s">
        <v>670</v>
      </c>
      <c r="B134" t="s">
        <v>203</v>
      </c>
      <c r="C134" t="s">
        <v>204</v>
      </c>
      <c r="D134" s="2">
        <v>5353427630</v>
      </c>
      <c r="E134" s="2">
        <v>0</v>
      </c>
      <c r="F134" s="2">
        <v>5353427630</v>
      </c>
      <c r="G134" s="2">
        <v>23095.46</v>
      </c>
      <c r="H134" s="3">
        <v>4.4119999999999999</v>
      </c>
      <c r="I134" s="3">
        <v>0</v>
      </c>
      <c r="J134" s="3">
        <v>4.0069999999999997</v>
      </c>
      <c r="K134" s="3">
        <v>0.17299999999999999</v>
      </c>
      <c r="L134" s="3">
        <v>0.23200000000000001</v>
      </c>
      <c r="M134" s="3">
        <v>0.13300000000000001</v>
      </c>
      <c r="N134" s="3">
        <v>0</v>
      </c>
      <c r="O134" s="3">
        <v>1.2490000000000001</v>
      </c>
      <c r="P134" s="3">
        <v>4.0000000000000001E-3</v>
      </c>
      <c r="Q134" s="3">
        <v>5.798</v>
      </c>
      <c r="R134" s="3">
        <v>1.494</v>
      </c>
      <c r="S134" s="3">
        <v>0</v>
      </c>
      <c r="T134" s="3">
        <v>0</v>
      </c>
      <c r="U134" s="3">
        <v>0</v>
      </c>
      <c r="V134" s="3">
        <v>0</v>
      </c>
      <c r="W134" s="3">
        <v>7.2919999999999998</v>
      </c>
      <c r="X134" s="3">
        <v>3.7240000000000002</v>
      </c>
      <c r="Y134" s="2">
        <v>1619.99208071514</v>
      </c>
      <c r="Z134" t="s">
        <v>267</v>
      </c>
    </row>
    <row r="135" spans="1:26" x14ac:dyDescent="0.25">
      <c r="A135" s="1" t="s">
        <v>673</v>
      </c>
      <c r="B135" t="s">
        <v>205</v>
      </c>
      <c r="C135" t="s">
        <v>206</v>
      </c>
      <c r="D135" s="2">
        <v>17324312</v>
      </c>
      <c r="E135" s="2">
        <v>0</v>
      </c>
      <c r="F135" s="2">
        <v>17324312</v>
      </c>
      <c r="G135" s="2">
        <v>3868</v>
      </c>
      <c r="H135" s="3">
        <v>27</v>
      </c>
      <c r="I135" s="3">
        <v>0</v>
      </c>
      <c r="J135" s="3">
        <v>27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0.219</v>
      </c>
      <c r="Q135" s="3">
        <v>27.219000000000001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27.219000000000001</v>
      </c>
      <c r="X135" s="3">
        <v>190.959</v>
      </c>
      <c r="Y135" s="2">
        <v>2900197.0414</v>
      </c>
      <c r="Z135" t="s">
        <v>267</v>
      </c>
    </row>
    <row r="136" spans="1:26" x14ac:dyDescent="0.25">
      <c r="A136" s="1" t="s">
        <v>676</v>
      </c>
      <c r="B136" t="s">
        <v>205</v>
      </c>
      <c r="C136" t="s">
        <v>207</v>
      </c>
      <c r="D136" s="2">
        <v>94321259</v>
      </c>
      <c r="E136" s="2">
        <v>3602894</v>
      </c>
      <c r="F136" s="2">
        <v>90718365</v>
      </c>
      <c r="G136" s="2">
        <v>11870</v>
      </c>
      <c r="H136" s="3">
        <v>27</v>
      </c>
      <c r="I136" s="3">
        <v>4.4050000000000002</v>
      </c>
      <c r="J136" s="3">
        <v>22.594999999999999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0.13100000000000001</v>
      </c>
      <c r="Q136" s="3">
        <v>22.725999999999999</v>
      </c>
      <c r="R136" s="3">
        <v>3.5830000000000002</v>
      </c>
      <c r="S136" s="3">
        <v>0</v>
      </c>
      <c r="T136" s="3">
        <v>0</v>
      </c>
      <c r="U136" s="3">
        <v>0</v>
      </c>
      <c r="V136" s="3">
        <v>0</v>
      </c>
      <c r="W136" s="3">
        <v>26.309000000000001</v>
      </c>
      <c r="X136" s="3">
        <v>160.01400000000001</v>
      </c>
      <c r="Y136" s="2">
        <v>13424617.25649</v>
      </c>
      <c r="Z136" t="s">
        <v>267</v>
      </c>
    </row>
    <row r="137" spans="1:26" x14ac:dyDescent="0.25">
      <c r="A137" s="1" t="s">
        <v>679</v>
      </c>
      <c r="B137" t="s">
        <v>205</v>
      </c>
      <c r="C137" t="s">
        <v>208</v>
      </c>
      <c r="D137" s="2">
        <v>28860778</v>
      </c>
      <c r="E137" s="2">
        <v>0</v>
      </c>
      <c r="F137" s="2">
        <v>28860778</v>
      </c>
      <c r="G137" s="2">
        <v>5511</v>
      </c>
      <c r="H137" s="3">
        <v>27</v>
      </c>
      <c r="I137" s="3">
        <v>0</v>
      </c>
      <c r="J137" s="3">
        <v>27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0.191</v>
      </c>
      <c r="Q137" s="3">
        <v>27.190999999999999</v>
      </c>
      <c r="R137" s="3">
        <v>8.7620000000000005</v>
      </c>
      <c r="S137" s="3">
        <v>0</v>
      </c>
      <c r="T137" s="3">
        <v>0</v>
      </c>
      <c r="U137" s="3">
        <v>0</v>
      </c>
      <c r="V137" s="3">
        <v>0</v>
      </c>
      <c r="W137" s="3">
        <v>35.953000000000003</v>
      </c>
      <c r="X137" s="3">
        <v>122.26300000000001</v>
      </c>
      <c r="Y137" s="2">
        <v>2829858.5712000001</v>
      </c>
      <c r="Z137" t="s">
        <v>267</v>
      </c>
    </row>
    <row r="138" spans="1:26" x14ac:dyDescent="0.25">
      <c r="A138" s="1" t="s">
        <v>682</v>
      </c>
      <c r="B138" t="s">
        <v>205</v>
      </c>
      <c r="C138" t="s">
        <v>209</v>
      </c>
      <c r="D138" s="2">
        <v>13310629</v>
      </c>
      <c r="E138" s="2">
        <v>0</v>
      </c>
      <c r="F138" s="2">
        <v>13310629</v>
      </c>
      <c r="G138" s="2">
        <v>2087.88</v>
      </c>
      <c r="H138" s="3">
        <v>27</v>
      </c>
      <c r="I138" s="3">
        <v>0</v>
      </c>
      <c r="J138" s="3">
        <v>27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0.157</v>
      </c>
      <c r="Q138" s="3">
        <v>27.157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27.157</v>
      </c>
      <c r="X138" s="3">
        <v>257.697</v>
      </c>
      <c r="Y138" s="2">
        <v>3254130.2656999999</v>
      </c>
      <c r="Z138" t="s">
        <v>267</v>
      </c>
    </row>
    <row r="139" spans="1:26" x14ac:dyDescent="0.25">
      <c r="A139" s="1" t="s">
        <v>685</v>
      </c>
      <c r="B139" t="s">
        <v>210</v>
      </c>
      <c r="C139" t="s">
        <v>211</v>
      </c>
      <c r="D139" s="2">
        <v>1311018221</v>
      </c>
      <c r="E139" s="2">
        <v>78329032</v>
      </c>
      <c r="F139" s="2">
        <v>1232689189</v>
      </c>
      <c r="G139" s="2">
        <v>945854.64</v>
      </c>
      <c r="H139" s="3">
        <v>27</v>
      </c>
      <c r="I139" s="3">
        <v>0</v>
      </c>
      <c r="J139" s="3">
        <v>27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0.76700000000000002</v>
      </c>
      <c r="Q139" s="3">
        <v>27.766999999999999</v>
      </c>
      <c r="R139" s="3">
        <v>13.7</v>
      </c>
      <c r="S139" s="3">
        <v>0</v>
      </c>
      <c r="T139" s="3">
        <v>0</v>
      </c>
      <c r="U139" s="3">
        <v>0</v>
      </c>
      <c r="V139" s="3">
        <v>0</v>
      </c>
      <c r="W139" s="3">
        <v>41.466999999999999</v>
      </c>
      <c r="X139" s="3">
        <v>115.15600000000001</v>
      </c>
      <c r="Y139" s="2">
        <v>119623690.06640001</v>
      </c>
      <c r="Z139" t="s">
        <v>267</v>
      </c>
    </row>
    <row r="140" spans="1:26" x14ac:dyDescent="0.25">
      <c r="A140" s="1" t="s">
        <v>688</v>
      </c>
      <c r="B140" t="s">
        <v>210</v>
      </c>
      <c r="C140" t="s">
        <v>212</v>
      </c>
      <c r="D140" s="2">
        <v>1026232499</v>
      </c>
      <c r="E140" s="2">
        <v>20516818</v>
      </c>
      <c r="F140" s="2">
        <v>1005715681</v>
      </c>
      <c r="G140" s="2">
        <v>185781</v>
      </c>
      <c r="H140" s="3">
        <v>27</v>
      </c>
      <c r="I140" s="3">
        <v>0</v>
      </c>
      <c r="J140" s="3">
        <v>27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0.185</v>
      </c>
      <c r="Q140" s="3">
        <v>27.184999999999999</v>
      </c>
      <c r="R140" s="3">
        <v>12.962999999999999</v>
      </c>
      <c r="S140" s="3">
        <v>0</v>
      </c>
      <c r="T140" s="3">
        <v>0</v>
      </c>
      <c r="U140" s="3">
        <v>0</v>
      </c>
      <c r="V140" s="3">
        <v>0</v>
      </c>
      <c r="W140" s="3">
        <v>40.148000000000003</v>
      </c>
      <c r="X140" s="3">
        <v>95.031999999999996</v>
      </c>
      <c r="Y140" s="2">
        <v>72643014.700200006</v>
      </c>
      <c r="Z140" t="s">
        <v>267</v>
      </c>
    </row>
    <row r="141" spans="1:26" x14ac:dyDescent="0.25">
      <c r="A141" s="1" t="s">
        <v>691</v>
      </c>
      <c r="B141" t="s">
        <v>213</v>
      </c>
      <c r="C141" t="s">
        <v>214</v>
      </c>
      <c r="D141" s="2">
        <v>662628890</v>
      </c>
      <c r="E141" s="2">
        <v>0</v>
      </c>
      <c r="F141" s="2">
        <v>662628890</v>
      </c>
      <c r="G141" s="2">
        <v>6.03</v>
      </c>
      <c r="H141" s="3">
        <v>5.7670000000000003</v>
      </c>
      <c r="I141" s="3">
        <v>0</v>
      </c>
      <c r="J141" s="3">
        <v>5.7670000000000003</v>
      </c>
      <c r="K141" s="3">
        <v>0</v>
      </c>
      <c r="L141" s="3">
        <v>0</v>
      </c>
      <c r="M141" s="3">
        <v>0</v>
      </c>
      <c r="N141" s="3">
        <v>0</v>
      </c>
      <c r="O141" s="3">
        <v>0.61</v>
      </c>
      <c r="P141" s="3">
        <v>0</v>
      </c>
      <c r="Q141" s="3">
        <v>6.3769999999999998</v>
      </c>
      <c r="R141" s="3">
        <v>6.9420000000000002</v>
      </c>
      <c r="S141" s="3">
        <v>0</v>
      </c>
      <c r="T141" s="3">
        <v>0</v>
      </c>
      <c r="U141" s="3">
        <v>0</v>
      </c>
      <c r="V141" s="3">
        <v>0</v>
      </c>
      <c r="W141" s="3">
        <v>13.319000000000001</v>
      </c>
      <c r="X141" s="3">
        <v>11.077999999999999</v>
      </c>
      <c r="Y141" s="2">
        <v>3546456.5342399999</v>
      </c>
      <c r="Z141" t="s">
        <v>267</v>
      </c>
    </row>
    <row r="142" spans="1:26" x14ac:dyDescent="0.25">
      <c r="A142" s="1" t="s">
        <v>694</v>
      </c>
      <c r="B142" t="s">
        <v>213</v>
      </c>
      <c r="C142" t="s">
        <v>215</v>
      </c>
      <c r="D142" s="2">
        <v>352174830</v>
      </c>
      <c r="E142" s="2">
        <v>0</v>
      </c>
      <c r="F142" s="2">
        <v>352174830</v>
      </c>
      <c r="G142" s="2">
        <v>47.36</v>
      </c>
      <c r="H142" s="3">
        <v>6.1429999999999998</v>
      </c>
      <c r="I142" s="3">
        <v>1.0269999999999999</v>
      </c>
      <c r="J142" s="3">
        <v>5.1159999999999997</v>
      </c>
      <c r="K142" s="3">
        <v>0</v>
      </c>
      <c r="L142" s="3">
        <v>0</v>
      </c>
      <c r="M142" s="3">
        <v>1.9059999999999999</v>
      </c>
      <c r="N142" s="3">
        <v>0</v>
      </c>
      <c r="O142" s="3">
        <v>2.67</v>
      </c>
      <c r="P142" s="3">
        <v>0</v>
      </c>
      <c r="Q142" s="3">
        <v>9.6920000000000002</v>
      </c>
      <c r="R142" s="3">
        <v>0</v>
      </c>
      <c r="S142" s="3">
        <v>0.96499999999999997</v>
      </c>
      <c r="T142" s="3">
        <v>0</v>
      </c>
      <c r="U142" s="3">
        <v>0</v>
      </c>
      <c r="V142" s="3">
        <v>0</v>
      </c>
      <c r="W142" s="3">
        <v>10.657</v>
      </c>
      <c r="X142" s="3">
        <v>14.731999999999999</v>
      </c>
      <c r="Y142" s="2">
        <v>3412695.6232799999</v>
      </c>
      <c r="Z142" t="s">
        <v>267</v>
      </c>
    </row>
    <row r="143" spans="1:26" x14ac:dyDescent="0.25">
      <c r="A143" s="1" t="s">
        <v>697</v>
      </c>
      <c r="B143" t="s">
        <v>216</v>
      </c>
      <c r="C143" t="s">
        <v>217</v>
      </c>
      <c r="D143" s="2">
        <v>111478006</v>
      </c>
      <c r="E143" s="2">
        <v>0</v>
      </c>
      <c r="F143" s="2">
        <v>111478006</v>
      </c>
      <c r="G143" s="2">
        <v>6708.34</v>
      </c>
      <c r="H143" s="3">
        <v>27</v>
      </c>
      <c r="I143" s="3">
        <v>7.6920000000000002</v>
      </c>
      <c r="J143" s="3">
        <v>19.308</v>
      </c>
      <c r="K143" s="3">
        <v>0</v>
      </c>
      <c r="L143" s="3">
        <v>0</v>
      </c>
      <c r="M143" s="3">
        <v>0</v>
      </c>
      <c r="N143" s="3">
        <v>0</v>
      </c>
      <c r="O143" s="3">
        <v>9</v>
      </c>
      <c r="P143" s="3">
        <v>0.06</v>
      </c>
      <c r="Q143" s="3">
        <v>28.367999999999999</v>
      </c>
      <c r="R143" s="3">
        <v>11.776999999999999</v>
      </c>
      <c r="S143" s="3">
        <v>0</v>
      </c>
      <c r="T143" s="3">
        <v>0</v>
      </c>
      <c r="U143" s="3">
        <v>0</v>
      </c>
      <c r="V143" s="3">
        <v>0</v>
      </c>
      <c r="W143" s="3">
        <v>40.145000000000003</v>
      </c>
      <c r="X143" s="3">
        <v>39.651000000000003</v>
      </c>
      <c r="Y143" s="2">
        <v>2461371.6294</v>
      </c>
      <c r="Z143" t="s">
        <v>267</v>
      </c>
    </row>
    <row r="144" spans="1:26" x14ac:dyDescent="0.25">
      <c r="A144" s="1" t="s">
        <v>700</v>
      </c>
      <c r="B144" t="s">
        <v>216</v>
      </c>
      <c r="C144" t="s">
        <v>218</v>
      </c>
      <c r="D144" s="2">
        <v>73085884</v>
      </c>
      <c r="E144" s="2">
        <v>0</v>
      </c>
      <c r="F144" s="2">
        <v>73085884</v>
      </c>
      <c r="G144" s="2">
        <v>9937.7999999999993</v>
      </c>
      <c r="H144" s="3">
        <v>27</v>
      </c>
      <c r="I144" s="3">
        <v>0</v>
      </c>
      <c r="J144" s="3">
        <v>27</v>
      </c>
      <c r="K144" s="3">
        <v>0</v>
      </c>
      <c r="L144" s="3">
        <v>0</v>
      </c>
      <c r="M144" s="3">
        <v>0</v>
      </c>
      <c r="N144" s="3">
        <v>0</v>
      </c>
      <c r="O144" s="3">
        <v>2.6680000000000001</v>
      </c>
      <c r="P144" s="3">
        <v>0.13600000000000001</v>
      </c>
      <c r="Q144" s="3">
        <v>29.803999999999998</v>
      </c>
      <c r="R144" s="3">
        <v>7.8970000000000002</v>
      </c>
      <c r="S144" s="3">
        <v>0</v>
      </c>
      <c r="T144" s="3">
        <v>0</v>
      </c>
      <c r="U144" s="3">
        <v>0</v>
      </c>
      <c r="V144" s="3">
        <v>0</v>
      </c>
      <c r="W144" s="3">
        <v>37.701000000000001</v>
      </c>
      <c r="X144" s="3">
        <v>137.733</v>
      </c>
      <c r="Y144" s="2">
        <v>8866024.3892999999</v>
      </c>
      <c r="Z144" t="s">
        <v>267</v>
      </c>
    </row>
    <row r="145" spans="1:26" x14ac:dyDescent="0.25">
      <c r="A145" s="1" t="s">
        <v>703</v>
      </c>
      <c r="B145" t="s">
        <v>216</v>
      </c>
      <c r="C145" t="s">
        <v>219</v>
      </c>
      <c r="D145" s="2">
        <v>43507977</v>
      </c>
      <c r="E145" s="2">
        <v>0</v>
      </c>
      <c r="F145" s="2">
        <v>43507977</v>
      </c>
      <c r="G145" s="2">
        <v>0</v>
      </c>
      <c r="H145" s="3">
        <v>27</v>
      </c>
      <c r="I145" s="3">
        <v>0</v>
      </c>
      <c r="J145" s="3">
        <v>27</v>
      </c>
      <c r="K145" s="3">
        <v>0</v>
      </c>
      <c r="L145" s="3">
        <v>0</v>
      </c>
      <c r="M145" s="3">
        <v>0</v>
      </c>
      <c r="N145" s="3">
        <v>0</v>
      </c>
      <c r="O145" s="3">
        <v>1.724</v>
      </c>
      <c r="P145" s="3">
        <v>0</v>
      </c>
      <c r="Q145" s="3">
        <v>28.724</v>
      </c>
      <c r="R145" s="3">
        <v>8.9169999999999998</v>
      </c>
      <c r="S145" s="3">
        <v>0</v>
      </c>
      <c r="T145" s="3">
        <v>0</v>
      </c>
      <c r="U145" s="3">
        <v>0</v>
      </c>
      <c r="V145" s="3">
        <v>0</v>
      </c>
      <c r="W145" s="3">
        <v>37.640999999999998</v>
      </c>
      <c r="X145" s="3">
        <v>95.088999999999999</v>
      </c>
      <c r="Y145" s="2">
        <v>3039526.1597000002</v>
      </c>
      <c r="Z145" t="s">
        <v>267</v>
      </c>
    </row>
    <row r="146" spans="1:26" x14ac:dyDescent="0.25">
      <c r="A146" s="1" t="s">
        <v>706</v>
      </c>
      <c r="B146" t="s">
        <v>220</v>
      </c>
      <c r="C146" t="s">
        <v>221</v>
      </c>
      <c r="D146" s="2">
        <v>146368670</v>
      </c>
      <c r="E146" s="2">
        <v>0</v>
      </c>
      <c r="F146" s="2">
        <v>146368670</v>
      </c>
      <c r="G146" s="2">
        <v>41140.1</v>
      </c>
      <c r="H146" s="3">
        <v>27</v>
      </c>
      <c r="I146" s="3">
        <v>3.4140000000000001</v>
      </c>
      <c r="J146" s="3">
        <v>23.585999999999999</v>
      </c>
      <c r="K146" s="3">
        <v>0</v>
      </c>
      <c r="L146" s="3">
        <v>0</v>
      </c>
      <c r="M146" s="3">
        <v>0</v>
      </c>
      <c r="N146" s="3">
        <v>0</v>
      </c>
      <c r="O146" s="3">
        <v>6.1859999999999999</v>
      </c>
      <c r="P146" s="3">
        <v>0.28100000000000003</v>
      </c>
      <c r="Q146" s="3">
        <v>30.053000000000001</v>
      </c>
      <c r="R146" s="3">
        <v>13.288</v>
      </c>
      <c r="S146" s="3">
        <v>0</v>
      </c>
      <c r="T146" s="3">
        <v>0</v>
      </c>
      <c r="U146" s="3">
        <v>0</v>
      </c>
      <c r="V146" s="3">
        <v>0</v>
      </c>
      <c r="W146" s="3">
        <v>43.341000000000001</v>
      </c>
      <c r="X146" s="3">
        <v>35.36</v>
      </c>
      <c r="Y146" s="2">
        <v>1768964.5347800001</v>
      </c>
      <c r="Z146" t="s">
        <v>267</v>
      </c>
    </row>
    <row r="147" spans="1:26" x14ac:dyDescent="0.25">
      <c r="A147" s="1" t="s">
        <v>709</v>
      </c>
      <c r="B147" t="s">
        <v>220</v>
      </c>
      <c r="C147" t="s">
        <v>222</v>
      </c>
      <c r="D147" s="2">
        <v>1810377900</v>
      </c>
      <c r="E147" s="2">
        <v>93538024</v>
      </c>
      <c r="F147" s="2">
        <v>1716839876</v>
      </c>
      <c r="G147" s="2">
        <v>58373</v>
      </c>
      <c r="H147" s="3">
        <v>9.3989999999999991</v>
      </c>
      <c r="I147" s="3">
        <v>0</v>
      </c>
      <c r="J147" s="3">
        <v>6.2629999999999999</v>
      </c>
      <c r="K147" s="3">
        <v>0</v>
      </c>
      <c r="L147" s="3">
        <v>0</v>
      </c>
      <c r="M147" s="3">
        <v>0.62</v>
      </c>
      <c r="N147" s="3">
        <v>0</v>
      </c>
      <c r="O147" s="3">
        <v>3.359</v>
      </c>
      <c r="P147" s="3">
        <v>3.4000000000000002E-2</v>
      </c>
      <c r="Q147" s="3">
        <v>10.276</v>
      </c>
      <c r="R147" s="3">
        <v>5.4509999999999996</v>
      </c>
      <c r="S147" s="3">
        <v>0</v>
      </c>
      <c r="T147" s="3">
        <v>0</v>
      </c>
      <c r="U147" s="3">
        <v>1.1459999999999999</v>
      </c>
      <c r="V147" s="3">
        <v>0</v>
      </c>
      <c r="W147" s="3">
        <v>16.873000000000001</v>
      </c>
      <c r="X147" s="3">
        <v>16.143999999999998</v>
      </c>
      <c r="Y147" s="2">
        <v>17284545.253405001</v>
      </c>
      <c r="Z147" t="s">
        <v>267</v>
      </c>
    </row>
    <row r="148" spans="1:26" x14ac:dyDescent="0.25">
      <c r="A148" s="1" t="s">
        <v>712</v>
      </c>
      <c r="B148" t="s">
        <v>220</v>
      </c>
      <c r="C148" t="s">
        <v>223</v>
      </c>
      <c r="D148" s="2">
        <v>132961590</v>
      </c>
      <c r="E148" s="2">
        <v>0</v>
      </c>
      <c r="F148" s="2">
        <v>132961590</v>
      </c>
      <c r="G148" s="2">
        <v>8036.54</v>
      </c>
      <c r="H148" s="3">
        <v>21.283000000000001</v>
      </c>
      <c r="I148" s="3">
        <v>0</v>
      </c>
      <c r="J148" s="3">
        <v>21.283000000000001</v>
      </c>
      <c r="K148" s="3">
        <v>0</v>
      </c>
      <c r="L148" s="3">
        <v>0</v>
      </c>
      <c r="M148" s="3">
        <v>0</v>
      </c>
      <c r="N148" s="3">
        <v>0</v>
      </c>
      <c r="O148" s="3">
        <v>8.8610000000000007</v>
      </c>
      <c r="P148" s="3">
        <v>6.0999999999999999E-2</v>
      </c>
      <c r="Q148" s="3">
        <v>30.204999999999998</v>
      </c>
      <c r="R148" s="3">
        <v>0</v>
      </c>
      <c r="S148" s="3">
        <v>2.0699999999999998</v>
      </c>
      <c r="T148" s="3">
        <v>0</v>
      </c>
      <c r="U148" s="3">
        <v>7.0410000000000004</v>
      </c>
      <c r="V148" s="3">
        <v>0</v>
      </c>
      <c r="W148" s="3">
        <v>39.316000000000003</v>
      </c>
      <c r="X148" s="3">
        <v>32.368000000000002</v>
      </c>
      <c r="Y148" s="2">
        <v>1532050.33865</v>
      </c>
      <c r="Z148" t="s">
        <v>267</v>
      </c>
    </row>
    <row r="149" spans="1:26" x14ac:dyDescent="0.25">
      <c r="A149" s="1" t="s">
        <v>715</v>
      </c>
      <c r="B149" t="s">
        <v>224</v>
      </c>
      <c r="C149" t="s">
        <v>225</v>
      </c>
      <c r="D149" s="2">
        <v>31922569</v>
      </c>
      <c r="E149" s="2">
        <v>0</v>
      </c>
      <c r="F149" s="2">
        <v>31922569</v>
      </c>
      <c r="G149" s="2">
        <v>0</v>
      </c>
      <c r="H149" s="3">
        <v>27</v>
      </c>
      <c r="I149" s="3">
        <v>0.442</v>
      </c>
      <c r="J149" s="3">
        <v>26.558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26.558</v>
      </c>
      <c r="R149" s="3">
        <v>9.0839999999999996</v>
      </c>
      <c r="S149" s="3">
        <v>0</v>
      </c>
      <c r="T149" s="3">
        <v>0</v>
      </c>
      <c r="U149" s="3">
        <v>0</v>
      </c>
      <c r="V149" s="3">
        <v>0</v>
      </c>
      <c r="W149" s="3">
        <v>35.642000000000003</v>
      </c>
      <c r="X149" s="3">
        <v>86.236999999999995</v>
      </c>
      <c r="Y149" s="2">
        <v>2032266.9458039999</v>
      </c>
      <c r="Z149" t="s">
        <v>267</v>
      </c>
    </row>
    <row r="150" spans="1:26" x14ac:dyDescent="0.25">
      <c r="A150" s="1" t="s">
        <v>718</v>
      </c>
      <c r="B150" t="s">
        <v>224</v>
      </c>
      <c r="C150" t="s">
        <v>226</v>
      </c>
      <c r="D150" s="2">
        <v>43836381</v>
      </c>
      <c r="E150" s="2">
        <v>0</v>
      </c>
      <c r="F150" s="2">
        <v>43836381</v>
      </c>
      <c r="G150" s="2">
        <v>6423.2</v>
      </c>
      <c r="H150" s="3">
        <v>27</v>
      </c>
      <c r="I150" s="3">
        <v>0</v>
      </c>
      <c r="J150" s="3">
        <v>27</v>
      </c>
      <c r="K150" s="3">
        <v>0</v>
      </c>
      <c r="L150" s="3">
        <v>0</v>
      </c>
      <c r="M150" s="3">
        <v>0</v>
      </c>
      <c r="N150" s="3">
        <v>0</v>
      </c>
      <c r="O150" s="3">
        <v>4.5620000000000003</v>
      </c>
      <c r="P150" s="3">
        <v>0.14699999999999999</v>
      </c>
      <c r="Q150" s="3">
        <v>31.709</v>
      </c>
      <c r="R150" s="3">
        <v>9.1</v>
      </c>
      <c r="S150" s="3">
        <v>0</v>
      </c>
      <c r="T150" s="3">
        <v>0</v>
      </c>
      <c r="U150" s="3">
        <v>0</v>
      </c>
      <c r="V150" s="3">
        <v>0</v>
      </c>
      <c r="W150" s="3">
        <v>40.808999999999997</v>
      </c>
      <c r="X150" s="3">
        <v>76.787999999999997</v>
      </c>
      <c r="Y150" s="2">
        <v>2347055.3914000001</v>
      </c>
      <c r="Z150" t="s">
        <v>267</v>
      </c>
    </row>
    <row r="151" spans="1:26" x14ac:dyDescent="0.25">
      <c r="A151" s="1" t="s">
        <v>721</v>
      </c>
      <c r="B151" t="s">
        <v>224</v>
      </c>
      <c r="C151" t="s">
        <v>227</v>
      </c>
      <c r="D151" s="2">
        <v>41140841</v>
      </c>
      <c r="E151" s="2">
        <v>0</v>
      </c>
      <c r="F151" s="2">
        <v>41140841</v>
      </c>
      <c r="G151" s="2">
        <v>4874.3999999999996</v>
      </c>
      <c r="H151" s="3">
        <v>27</v>
      </c>
      <c r="I151" s="3">
        <v>0</v>
      </c>
      <c r="J151" s="3">
        <v>27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0.11799999999999999</v>
      </c>
      <c r="Q151" s="3">
        <v>27.117999999999999</v>
      </c>
      <c r="R151" s="3">
        <v>10.417</v>
      </c>
      <c r="S151" s="3">
        <v>0</v>
      </c>
      <c r="T151" s="3">
        <v>0</v>
      </c>
      <c r="U151" s="3">
        <v>0</v>
      </c>
      <c r="V151" s="3">
        <v>0</v>
      </c>
      <c r="W151" s="3">
        <v>37.534999999999997</v>
      </c>
      <c r="X151" s="3">
        <v>160.63999999999999</v>
      </c>
      <c r="Y151" s="2">
        <v>5772972.6737000002</v>
      </c>
      <c r="Z151" t="s">
        <v>267</v>
      </c>
    </row>
    <row r="152" spans="1:26" x14ac:dyDescent="0.25">
      <c r="A152" s="1" t="s">
        <v>724</v>
      </c>
      <c r="B152" t="s">
        <v>228</v>
      </c>
      <c r="C152" t="s">
        <v>229</v>
      </c>
      <c r="D152" s="2">
        <v>74138172</v>
      </c>
      <c r="E152" s="2">
        <v>0</v>
      </c>
      <c r="F152" s="2">
        <v>74138172</v>
      </c>
      <c r="G152" s="2">
        <v>57.06</v>
      </c>
      <c r="H152" s="3">
        <v>15.009</v>
      </c>
      <c r="I152" s="3">
        <v>1.044</v>
      </c>
      <c r="J152" s="3">
        <v>13.965</v>
      </c>
      <c r="K152" s="3">
        <v>0</v>
      </c>
      <c r="L152" s="3">
        <v>0</v>
      </c>
      <c r="M152" s="3">
        <v>0.26800000000000002</v>
      </c>
      <c r="N152" s="3">
        <v>0</v>
      </c>
      <c r="O152" s="3">
        <v>0</v>
      </c>
      <c r="P152" s="3">
        <v>1E-3</v>
      </c>
      <c r="Q152" s="3">
        <v>14.234</v>
      </c>
      <c r="R152" s="3">
        <v>1.25</v>
      </c>
      <c r="S152" s="3">
        <v>0</v>
      </c>
      <c r="T152" s="3">
        <v>0</v>
      </c>
      <c r="U152" s="3">
        <v>0</v>
      </c>
      <c r="V152" s="3">
        <v>0</v>
      </c>
      <c r="W152" s="3">
        <v>15.484</v>
      </c>
      <c r="X152" s="3">
        <v>23.013999999999999</v>
      </c>
      <c r="Y152" s="2">
        <v>688773.29339500004</v>
      </c>
      <c r="Z152" t="s">
        <v>267</v>
      </c>
    </row>
    <row r="153" spans="1:26" x14ac:dyDescent="0.25">
      <c r="A153" s="1" t="s">
        <v>727</v>
      </c>
      <c r="B153" t="s">
        <v>230</v>
      </c>
      <c r="C153" t="s">
        <v>231</v>
      </c>
      <c r="D153" s="2">
        <v>1212428933</v>
      </c>
      <c r="E153" s="2">
        <v>0</v>
      </c>
      <c r="F153" s="2">
        <v>1212428933</v>
      </c>
      <c r="G153" s="2">
        <v>131319.85</v>
      </c>
      <c r="H153" s="3">
        <v>7.2809999999999997</v>
      </c>
      <c r="I153" s="3">
        <v>0</v>
      </c>
      <c r="J153" s="3">
        <v>7.2809999999999997</v>
      </c>
      <c r="K153" s="3">
        <v>0</v>
      </c>
      <c r="L153" s="3">
        <v>0</v>
      </c>
      <c r="M153" s="3">
        <v>0</v>
      </c>
      <c r="N153" s="3">
        <v>0</v>
      </c>
      <c r="O153" s="3">
        <v>2.9359999999999999</v>
      </c>
      <c r="P153" s="3">
        <v>0.108</v>
      </c>
      <c r="Q153" s="3">
        <v>10.324999999999999</v>
      </c>
      <c r="R153" s="3">
        <v>3.1840000000000002</v>
      </c>
      <c r="S153" s="3">
        <v>0.24399999999999999</v>
      </c>
      <c r="T153" s="3">
        <v>0</v>
      </c>
      <c r="U153" s="3">
        <v>0</v>
      </c>
      <c r="V153" s="3">
        <v>0</v>
      </c>
      <c r="W153" s="3">
        <v>13.753</v>
      </c>
      <c r="X153" s="3">
        <v>9.9</v>
      </c>
      <c r="Y153" s="2">
        <v>3231785.6321569998</v>
      </c>
      <c r="Z153" t="s">
        <v>267</v>
      </c>
    </row>
    <row r="154" spans="1:26" x14ac:dyDescent="0.25">
      <c r="A154" s="1" t="s">
        <v>730</v>
      </c>
      <c r="B154" t="s">
        <v>230</v>
      </c>
      <c r="C154" t="s">
        <v>232</v>
      </c>
      <c r="D154" s="2">
        <v>53202541</v>
      </c>
      <c r="E154" s="2">
        <v>0</v>
      </c>
      <c r="F154" s="2">
        <v>53202541</v>
      </c>
      <c r="G154" s="2">
        <v>3736.71</v>
      </c>
      <c r="H154" s="3">
        <v>16.998999999999999</v>
      </c>
      <c r="I154" s="3">
        <v>10.089</v>
      </c>
      <c r="J154" s="3">
        <v>6.91</v>
      </c>
      <c r="K154" s="3">
        <v>0</v>
      </c>
      <c r="L154" s="3">
        <v>0</v>
      </c>
      <c r="M154" s="3">
        <v>0</v>
      </c>
      <c r="N154" s="3">
        <v>0</v>
      </c>
      <c r="O154" s="3">
        <v>8.0749999999999993</v>
      </c>
      <c r="P154" s="3">
        <v>7.0000000000000007E-2</v>
      </c>
      <c r="Q154" s="3">
        <v>15.055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15.055</v>
      </c>
      <c r="X154" s="3">
        <v>58.061999999999998</v>
      </c>
      <c r="Y154" s="2">
        <v>2851840.0551</v>
      </c>
      <c r="Z154" t="s">
        <v>267</v>
      </c>
    </row>
    <row r="155" spans="1:26" x14ac:dyDescent="0.25">
      <c r="A155" s="1" t="s">
        <v>733</v>
      </c>
      <c r="B155" t="s">
        <v>233</v>
      </c>
      <c r="C155" t="s">
        <v>234</v>
      </c>
      <c r="D155" s="2">
        <v>30080423</v>
      </c>
      <c r="E155" s="2">
        <v>0</v>
      </c>
      <c r="F155" s="2">
        <v>30080423</v>
      </c>
      <c r="G155" s="2">
        <v>29118</v>
      </c>
      <c r="H155" s="3">
        <v>27</v>
      </c>
      <c r="I155" s="3">
        <v>0</v>
      </c>
      <c r="J155" s="3">
        <v>27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0.96799999999999997</v>
      </c>
      <c r="Q155" s="3">
        <v>27.968</v>
      </c>
      <c r="R155" s="3">
        <v>13.63</v>
      </c>
      <c r="S155" s="3">
        <v>0</v>
      </c>
      <c r="T155" s="3">
        <v>0</v>
      </c>
      <c r="U155" s="3">
        <v>0</v>
      </c>
      <c r="V155" s="3">
        <v>0</v>
      </c>
      <c r="W155" s="3">
        <v>41.597999999999999</v>
      </c>
      <c r="X155" s="3">
        <v>191.75200000000001</v>
      </c>
      <c r="Y155" s="2">
        <v>5241029.0877</v>
      </c>
      <c r="Z155" t="s">
        <v>267</v>
      </c>
    </row>
    <row r="156" spans="1:26" x14ac:dyDescent="0.25">
      <c r="A156" s="1" t="s">
        <v>736</v>
      </c>
      <c r="B156" t="s">
        <v>233</v>
      </c>
      <c r="C156" t="s">
        <v>235</v>
      </c>
      <c r="D156" s="2">
        <v>27394549</v>
      </c>
      <c r="E156" s="2">
        <v>0</v>
      </c>
      <c r="F156" s="2">
        <v>27394549</v>
      </c>
      <c r="G156" s="2">
        <v>8684</v>
      </c>
      <c r="H156" s="3">
        <v>27</v>
      </c>
      <c r="I156" s="3">
        <v>1.0580000000000001</v>
      </c>
      <c r="J156" s="3">
        <v>25.942</v>
      </c>
      <c r="K156" s="3">
        <v>0</v>
      </c>
      <c r="L156" s="3">
        <v>0</v>
      </c>
      <c r="M156" s="3">
        <v>2.71</v>
      </c>
      <c r="N156" s="3">
        <v>0</v>
      </c>
      <c r="O156" s="3">
        <v>0</v>
      </c>
      <c r="P156" s="3">
        <v>0.317</v>
      </c>
      <c r="Q156" s="3">
        <v>28.969000000000001</v>
      </c>
      <c r="R156" s="3">
        <v>13</v>
      </c>
      <c r="S156" s="3">
        <v>0</v>
      </c>
      <c r="T156" s="3">
        <v>0</v>
      </c>
      <c r="U156" s="3">
        <v>0</v>
      </c>
      <c r="V156" s="3">
        <v>0</v>
      </c>
      <c r="W156" s="3">
        <v>41.969000000000001</v>
      </c>
      <c r="X156" s="3">
        <v>84.903999999999996</v>
      </c>
      <c r="Y156" s="2">
        <v>1665228.3814419999</v>
      </c>
      <c r="Z156" t="s">
        <v>267</v>
      </c>
    </row>
    <row r="157" spans="1:26" x14ac:dyDescent="0.25">
      <c r="A157" s="1" t="s">
        <v>739</v>
      </c>
      <c r="B157" t="s">
        <v>236</v>
      </c>
      <c r="C157" t="s">
        <v>237</v>
      </c>
      <c r="D157" s="2">
        <v>3443140260</v>
      </c>
      <c r="E157" s="2">
        <v>61950660</v>
      </c>
      <c r="F157" s="2">
        <v>3381189600</v>
      </c>
      <c r="G157" s="2">
        <v>43585</v>
      </c>
      <c r="H157" s="3">
        <v>10.666</v>
      </c>
      <c r="I157" s="3">
        <v>0</v>
      </c>
      <c r="J157" s="3">
        <v>10.666</v>
      </c>
      <c r="K157" s="3">
        <v>0</v>
      </c>
      <c r="L157" s="3">
        <v>0</v>
      </c>
      <c r="M157" s="3">
        <v>0.436</v>
      </c>
      <c r="N157" s="3">
        <v>0</v>
      </c>
      <c r="O157" s="3">
        <v>1.8140000000000001</v>
      </c>
      <c r="P157" s="3">
        <v>1.2999999999999999E-2</v>
      </c>
      <c r="Q157" s="3">
        <v>12.929</v>
      </c>
      <c r="R157" s="3">
        <v>2.7149999999999999</v>
      </c>
      <c r="S157" s="3">
        <v>0.26</v>
      </c>
      <c r="T157" s="3">
        <v>0</v>
      </c>
      <c r="U157" s="3">
        <v>1</v>
      </c>
      <c r="V157" s="3">
        <v>0</v>
      </c>
      <c r="W157" s="3">
        <v>16.904</v>
      </c>
      <c r="X157" s="3">
        <v>10.648</v>
      </c>
      <c r="Y157" s="2">
        <v>1208.3783000020801</v>
      </c>
      <c r="Z157" t="s">
        <v>267</v>
      </c>
    </row>
    <row r="158" spans="1:26" x14ac:dyDescent="0.25">
      <c r="A158" s="1" t="s">
        <v>742</v>
      </c>
      <c r="B158" t="s">
        <v>238</v>
      </c>
      <c r="C158" t="s">
        <v>239</v>
      </c>
      <c r="D158" s="2">
        <v>430836860</v>
      </c>
      <c r="E158" s="2">
        <v>0</v>
      </c>
      <c r="F158" s="2">
        <v>430836860</v>
      </c>
      <c r="G158" s="2">
        <v>4308</v>
      </c>
      <c r="H158" s="3">
        <v>9.6240000000000006</v>
      </c>
      <c r="I158" s="3">
        <v>0</v>
      </c>
      <c r="J158" s="3">
        <v>9.2579999999999991</v>
      </c>
      <c r="K158" s="3">
        <v>0.36599999999999999</v>
      </c>
      <c r="L158" s="3">
        <v>0</v>
      </c>
      <c r="M158" s="3">
        <v>0</v>
      </c>
      <c r="N158" s="3">
        <v>0</v>
      </c>
      <c r="O158" s="3">
        <v>1.327</v>
      </c>
      <c r="P158" s="3">
        <v>0.01</v>
      </c>
      <c r="Q158" s="3">
        <v>10.961</v>
      </c>
      <c r="R158" s="3">
        <v>2.3250000000000002</v>
      </c>
      <c r="S158" s="3">
        <v>0</v>
      </c>
      <c r="T158" s="3">
        <v>0</v>
      </c>
      <c r="U158" s="3">
        <v>0</v>
      </c>
      <c r="V158" s="3">
        <v>0</v>
      </c>
      <c r="W158" s="3">
        <v>13.286</v>
      </c>
      <c r="X158" s="3">
        <v>9.2579999999999991</v>
      </c>
      <c r="Y158" s="2">
        <v>199.08449999912401</v>
      </c>
      <c r="Z158" t="s">
        <v>267</v>
      </c>
    </row>
    <row r="159" spans="1:26" x14ac:dyDescent="0.25">
      <c r="A159" s="1" t="s">
        <v>745</v>
      </c>
      <c r="B159" t="s">
        <v>238</v>
      </c>
      <c r="C159" t="s">
        <v>240</v>
      </c>
      <c r="D159" s="2">
        <v>425351880</v>
      </c>
      <c r="E159" s="2">
        <v>12695714</v>
      </c>
      <c r="F159" s="2">
        <v>412656166</v>
      </c>
      <c r="G159" s="2">
        <v>8055</v>
      </c>
      <c r="H159" s="3">
        <v>27</v>
      </c>
      <c r="I159" s="3">
        <v>1.45</v>
      </c>
      <c r="J159" s="3">
        <v>25.55</v>
      </c>
      <c r="K159" s="3">
        <v>0</v>
      </c>
      <c r="L159" s="3">
        <v>0</v>
      </c>
      <c r="M159" s="3">
        <v>0</v>
      </c>
      <c r="N159" s="3">
        <v>0</v>
      </c>
      <c r="O159" s="3">
        <v>2.6659999999999999</v>
      </c>
      <c r="P159" s="3">
        <v>0.02</v>
      </c>
      <c r="Q159" s="3">
        <v>28.236000000000001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28.236000000000001</v>
      </c>
      <c r="X159" s="3">
        <v>47.796999999999997</v>
      </c>
      <c r="Y159" s="2">
        <v>9812261.2334499992</v>
      </c>
      <c r="Z159" t="s">
        <v>267</v>
      </c>
    </row>
    <row r="160" spans="1:26" x14ac:dyDescent="0.25">
      <c r="A160" s="1" t="s">
        <v>748</v>
      </c>
      <c r="B160" t="s">
        <v>241</v>
      </c>
      <c r="C160" t="s">
        <v>242</v>
      </c>
      <c r="D160" s="2">
        <v>49472189</v>
      </c>
      <c r="E160" s="2">
        <v>0</v>
      </c>
      <c r="F160" s="2">
        <v>49472189</v>
      </c>
      <c r="G160" s="2">
        <v>7334.23</v>
      </c>
      <c r="H160" s="3">
        <v>27</v>
      </c>
      <c r="I160" s="3">
        <v>0</v>
      </c>
      <c r="J160" s="3">
        <v>27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0.14099999999999999</v>
      </c>
      <c r="Q160" s="3">
        <v>27.140999999999998</v>
      </c>
      <c r="R160" s="3">
        <v>9.86</v>
      </c>
      <c r="S160" s="3">
        <v>0</v>
      </c>
      <c r="T160" s="3">
        <v>0</v>
      </c>
      <c r="U160" s="3">
        <v>0</v>
      </c>
      <c r="V160" s="3">
        <v>0</v>
      </c>
      <c r="W160" s="3">
        <v>37.000999999999998</v>
      </c>
      <c r="X160" s="3">
        <v>99.549000000000007</v>
      </c>
      <c r="Y160" s="2">
        <v>3784333.1239</v>
      </c>
      <c r="Z160" t="s">
        <v>267</v>
      </c>
    </row>
    <row r="161" spans="1:26" x14ac:dyDescent="0.25">
      <c r="A161" s="1" t="s">
        <v>751</v>
      </c>
      <c r="B161" t="s">
        <v>241</v>
      </c>
      <c r="C161" t="s">
        <v>243</v>
      </c>
      <c r="D161" s="2">
        <v>32866252</v>
      </c>
      <c r="E161" s="2">
        <v>0</v>
      </c>
      <c r="F161" s="2">
        <v>32866252</v>
      </c>
      <c r="G161" s="2">
        <v>4539</v>
      </c>
      <c r="H161" s="3">
        <v>27</v>
      </c>
      <c r="I161" s="3">
        <v>9.8190000000000008</v>
      </c>
      <c r="J161" s="3">
        <v>17.181000000000001</v>
      </c>
      <c r="K161" s="3">
        <v>0</v>
      </c>
      <c r="L161" s="3">
        <v>0</v>
      </c>
      <c r="M161" s="3">
        <v>0.23799999999999999</v>
      </c>
      <c r="N161" s="3">
        <v>0</v>
      </c>
      <c r="O161" s="3">
        <v>7.6070000000000002</v>
      </c>
      <c r="P161" s="3">
        <v>0.13800000000000001</v>
      </c>
      <c r="Q161" s="3">
        <v>25.164000000000001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25.164000000000001</v>
      </c>
      <c r="X161" s="3">
        <v>52.533000000000001</v>
      </c>
      <c r="Y161" s="2">
        <v>1187895.255234</v>
      </c>
      <c r="Z161" t="s">
        <v>267</v>
      </c>
    </row>
    <row r="162" spans="1:26" x14ac:dyDescent="0.25">
      <c r="A162" s="1" t="s">
        <v>754</v>
      </c>
      <c r="B162" t="s">
        <v>241</v>
      </c>
      <c r="C162" t="s">
        <v>244</v>
      </c>
      <c r="D162" s="2">
        <v>22633247</v>
      </c>
      <c r="E162" s="2">
        <v>0</v>
      </c>
      <c r="F162" s="2">
        <v>22633247</v>
      </c>
      <c r="G162" s="2">
        <v>2491.73</v>
      </c>
      <c r="H162" s="3">
        <v>27</v>
      </c>
      <c r="I162" s="3">
        <v>0</v>
      </c>
      <c r="J162" s="3">
        <v>27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27</v>
      </c>
      <c r="R162" s="3">
        <v>7.069</v>
      </c>
      <c r="S162" s="3">
        <v>0</v>
      </c>
      <c r="T162" s="3">
        <v>0</v>
      </c>
      <c r="U162" s="3">
        <v>0</v>
      </c>
      <c r="V162" s="3">
        <v>0</v>
      </c>
      <c r="W162" s="3">
        <v>34.069000000000003</v>
      </c>
      <c r="X162" s="3">
        <v>144.59</v>
      </c>
      <c r="Y162" s="2">
        <v>2773819.8495999998</v>
      </c>
      <c r="Z162" t="s">
        <v>267</v>
      </c>
    </row>
    <row r="163" spans="1:26" x14ac:dyDescent="0.25">
      <c r="A163" s="1" t="s">
        <v>757</v>
      </c>
      <c r="B163" t="s">
        <v>241</v>
      </c>
      <c r="C163" t="s">
        <v>245</v>
      </c>
      <c r="D163" s="2">
        <v>29505049</v>
      </c>
      <c r="E163" s="2">
        <v>0</v>
      </c>
      <c r="F163" s="2">
        <v>29505049</v>
      </c>
      <c r="G163" s="2">
        <v>0</v>
      </c>
      <c r="H163" s="3">
        <v>27</v>
      </c>
      <c r="I163" s="3">
        <v>0</v>
      </c>
      <c r="J163" s="3">
        <v>27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27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27</v>
      </c>
      <c r="X163" s="3">
        <v>82.545000000000002</v>
      </c>
      <c r="Y163" s="2">
        <v>1651975.4092000001</v>
      </c>
      <c r="Z163" t="s">
        <v>267</v>
      </c>
    </row>
    <row r="164" spans="1:26" x14ac:dyDescent="0.25">
      <c r="A164" s="1" t="s">
        <v>760</v>
      </c>
      <c r="B164" t="s">
        <v>241</v>
      </c>
      <c r="C164" t="s">
        <v>246</v>
      </c>
      <c r="D164" s="2">
        <v>38019354</v>
      </c>
      <c r="E164" s="2">
        <v>0</v>
      </c>
      <c r="F164" s="2">
        <v>38019354</v>
      </c>
      <c r="G164" s="2">
        <v>4819.58</v>
      </c>
      <c r="H164" s="3">
        <v>27</v>
      </c>
      <c r="I164" s="3">
        <v>4.2279999999999998</v>
      </c>
      <c r="J164" s="3">
        <v>22.771999999999998</v>
      </c>
      <c r="K164" s="3">
        <v>0</v>
      </c>
      <c r="L164" s="3">
        <v>0</v>
      </c>
      <c r="M164" s="3">
        <v>2.024</v>
      </c>
      <c r="N164" s="3">
        <v>0</v>
      </c>
      <c r="O164" s="3">
        <v>4.077</v>
      </c>
      <c r="P164" s="3">
        <v>0.127</v>
      </c>
      <c r="Q164" s="3">
        <v>29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29</v>
      </c>
      <c r="X164" s="3">
        <v>38.994999999999997</v>
      </c>
      <c r="Y164" s="2">
        <v>622420.74416799995</v>
      </c>
      <c r="Z164" t="s">
        <v>267</v>
      </c>
    </row>
    <row r="165" spans="1:26" x14ac:dyDescent="0.25">
      <c r="A165" s="1" t="s">
        <v>763</v>
      </c>
      <c r="B165" t="s">
        <v>247</v>
      </c>
      <c r="C165" t="s">
        <v>248</v>
      </c>
      <c r="D165" s="2">
        <v>1693308240</v>
      </c>
      <c r="E165" s="2">
        <v>312630</v>
      </c>
      <c r="F165" s="2">
        <v>1692995610</v>
      </c>
      <c r="G165" s="2">
        <v>592205.01</v>
      </c>
      <c r="H165" s="3">
        <v>9.6389999999999993</v>
      </c>
      <c r="I165" s="3">
        <v>0.439</v>
      </c>
      <c r="J165" s="3">
        <v>9.1999999999999993</v>
      </c>
      <c r="K165" s="3">
        <v>0</v>
      </c>
      <c r="L165" s="3">
        <v>0</v>
      </c>
      <c r="M165" s="3">
        <v>0</v>
      </c>
      <c r="N165" s="3">
        <v>0</v>
      </c>
      <c r="O165" s="3">
        <v>2.3050000000000002</v>
      </c>
      <c r="P165" s="3">
        <v>0.35</v>
      </c>
      <c r="Q165" s="3">
        <v>11.855</v>
      </c>
      <c r="R165" s="3">
        <v>1.4470000000000001</v>
      </c>
      <c r="S165" s="3">
        <v>0</v>
      </c>
      <c r="T165" s="3">
        <v>0</v>
      </c>
      <c r="U165" s="3">
        <v>0</v>
      </c>
      <c r="V165" s="3">
        <v>0</v>
      </c>
      <c r="W165" s="3">
        <v>13.302</v>
      </c>
      <c r="X165" s="3">
        <v>10.983000000000001</v>
      </c>
      <c r="Y165" s="2">
        <v>3035091.0894999998</v>
      </c>
      <c r="Z165" t="s">
        <v>267</v>
      </c>
    </row>
    <row r="166" spans="1:26" x14ac:dyDescent="0.25">
      <c r="A166" s="1" t="s">
        <v>766</v>
      </c>
      <c r="B166" t="s">
        <v>247</v>
      </c>
      <c r="C166" t="s">
        <v>249</v>
      </c>
      <c r="D166" s="2">
        <v>1177966320</v>
      </c>
      <c r="E166" s="2">
        <v>0</v>
      </c>
      <c r="F166" s="2">
        <v>1177966320</v>
      </c>
      <c r="G166" s="2">
        <v>3032</v>
      </c>
      <c r="H166" s="3">
        <v>22.207999999999998</v>
      </c>
      <c r="I166" s="3">
        <v>0</v>
      </c>
      <c r="J166" s="3">
        <v>17.013000000000002</v>
      </c>
      <c r="K166" s="3">
        <v>0.68</v>
      </c>
      <c r="L166" s="3">
        <v>4.5149999999999997</v>
      </c>
      <c r="M166" s="3">
        <v>0</v>
      </c>
      <c r="N166" s="3">
        <v>0</v>
      </c>
      <c r="O166" s="3">
        <v>2.2919999999999998</v>
      </c>
      <c r="P166" s="3">
        <v>3.0000000000000001E-3</v>
      </c>
      <c r="Q166" s="3">
        <v>24.503</v>
      </c>
      <c r="R166" s="3">
        <v>8.5969999999999995</v>
      </c>
      <c r="S166" s="3">
        <v>0</v>
      </c>
      <c r="T166" s="3">
        <v>0</v>
      </c>
      <c r="U166" s="3">
        <v>0</v>
      </c>
      <c r="V166" s="3">
        <v>0</v>
      </c>
      <c r="W166" s="3">
        <v>33.1</v>
      </c>
      <c r="X166" s="3">
        <v>17.068999999999999</v>
      </c>
      <c r="Y166" s="2">
        <v>0</v>
      </c>
      <c r="Z166" t="s">
        <v>267</v>
      </c>
    </row>
    <row r="167" spans="1:26" x14ac:dyDescent="0.25">
      <c r="A167" s="1" t="s">
        <v>769</v>
      </c>
      <c r="B167" t="s">
        <v>247</v>
      </c>
      <c r="C167" t="s">
        <v>250</v>
      </c>
      <c r="D167" s="2">
        <v>2447818820</v>
      </c>
      <c r="E167" s="2">
        <v>0</v>
      </c>
      <c r="F167" s="2">
        <v>2447818820</v>
      </c>
      <c r="G167" s="2">
        <v>601945</v>
      </c>
      <c r="H167" s="3">
        <v>10.845000000000001</v>
      </c>
      <c r="I167" s="3">
        <v>0</v>
      </c>
      <c r="J167" s="3">
        <v>10.798</v>
      </c>
      <c r="K167" s="3">
        <v>4.7E-2</v>
      </c>
      <c r="L167" s="3">
        <v>0</v>
      </c>
      <c r="M167" s="3">
        <v>1.9E-2</v>
      </c>
      <c r="N167" s="3">
        <v>0</v>
      </c>
      <c r="O167" s="3">
        <v>1.8380000000000001</v>
      </c>
      <c r="P167" s="3">
        <v>0.245</v>
      </c>
      <c r="Q167" s="3">
        <v>12.946999999999999</v>
      </c>
      <c r="R167" s="3">
        <v>3.8460000000000001</v>
      </c>
      <c r="S167" s="3">
        <v>0</v>
      </c>
      <c r="T167" s="3">
        <v>0</v>
      </c>
      <c r="U167" s="3">
        <v>0</v>
      </c>
      <c r="V167" s="3">
        <v>0</v>
      </c>
      <c r="W167" s="3">
        <v>16.792999999999999</v>
      </c>
      <c r="X167" s="3">
        <v>10.797000000000001</v>
      </c>
      <c r="Y167" s="2">
        <v>0</v>
      </c>
      <c r="Z167" t="s">
        <v>267</v>
      </c>
    </row>
    <row r="168" spans="1:26" x14ac:dyDescent="0.25">
      <c r="A168" s="1" t="s">
        <v>772</v>
      </c>
      <c r="B168" t="s">
        <v>247</v>
      </c>
      <c r="C168" t="s">
        <v>251</v>
      </c>
      <c r="D168" s="2">
        <v>2340489110</v>
      </c>
      <c r="E168" s="2">
        <v>1211110</v>
      </c>
      <c r="F168" s="2">
        <v>2339278000</v>
      </c>
      <c r="G168" s="2">
        <v>66250.720000000001</v>
      </c>
      <c r="H168" s="3">
        <v>27</v>
      </c>
      <c r="I168" s="3">
        <v>0</v>
      </c>
      <c r="J168" s="3">
        <v>27</v>
      </c>
      <c r="K168" s="3">
        <v>0</v>
      </c>
      <c r="L168" s="3">
        <v>0</v>
      </c>
      <c r="M168" s="3">
        <v>0</v>
      </c>
      <c r="N168" s="3">
        <v>0</v>
      </c>
      <c r="O168" s="3">
        <v>4.7859999999999996</v>
      </c>
      <c r="P168" s="3">
        <v>2.8000000000000001E-2</v>
      </c>
      <c r="Q168" s="3">
        <v>31.814</v>
      </c>
      <c r="R168" s="3">
        <v>12.568</v>
      </c>
      <c r="S168" s="3">
        <v>0</v>
      </c>
      <c r="T168" s="3">
        <v>0</v>
      </c>
      <c r="U168" s="3">
        <v>0</v>
      </c>
      <c r="V168" s="3">
        <v>0</v>
      </c>
      <c r="W168" s="3">
        <v>44.381999999999998</v>
      </c>
      <c r="X168" s="3">
        <v>34.323</v>
      </c>
      <c r="Y168" s="2">
        <v>17530270.2005</v>
      </c>
      <c r="Z168" t="s">
        <v>267</v>
      </c>
    </row>
    <row r="169" spans="1:26" x14ac:dyDescent="0.25">
      <c r="A169" s="1" t="s">
        <v>775</v>
      </c>
      <c r="B169" t="s">
        <v>247</v>
      </c>
      <c r="C169" t="s">
        <v>252</v>
      </c>
      <c r="D169" s="2">
        <v>1328352650</v>
      </c>
      <c r="E169" s="2">
        <v>0</v>
      </c>
      <c r="F169" s="2">
        <v>1328352650</v>
      </c>
      <c r="G169" s="2">
        <v>284687.21999999997</v>
      </c>
      <c r="H169" s="3">
        <v>27</v>
      </c>
      <c r="I169" s="3">
        <v>5.5860000000000003</v>
      </c>
      <c r="J169" s="3">
        <v>21.414000000000001</v>
      </c>
      <c r="K169" s="3">
        <v>0</v>
      </c>
      <c r="L169" s="3">
        <v>0</v>
      </c>
      <c r="M169" s="3">
        <v>0</v>
      </c>
      <c r="N169" s="3">
        <v>0</v>
      </c>
      <c r="O169" s="3">
        <v>3.387</v>
      </c>
      <c r="P169" s="3">
        <v>0.214</v>
      </c>
      <c r="Q169" s="3">
        <v>25.015000000000001</v>
      </c>
      <c r="R169" s="3">
        <v>8.9730000000000008</v>
      </c>
      <c r="S169" s="3">
        <v>0</v>
      </c>
      <c r="T169" s="3">
        <v>0</v>
      </c>
      <c r="U169" s="3">
        <v>0</v>
      </c>
      <c r="V169" s="3">
        <v>0</v>
      </c>
      <c r="W169" s="3">
        <v>33.988</v>
      </c>
      <c r="X169" s="3">
        <v>28.454999999999998</v>
      </c>
      <c r="Y169" s="2">
        <v>9527249.319898</v>
      </c>
      <c r="Z169" t="s">
        <v>267</v>
      </c>
    </row>
    <row r="170" spans="1:26" x14ac:dyDescent="0.25">
      <c r="A170" s="1" t="s">
        <v>778</v>
      </c>
      <c r="B170" t="s">
        <v>247</v>
      </c>
      <c r="C170" t="s">
        <v>253</v>
      </c>
      <c r="D170" s="2">
        <v>3128585710</v>
      </c>
      <c r="E170" s="2">
        <v>192933893</v>
      </c>
      <c r="F170" s="2">
        <v>2935651817</v>
      </c>
      <c r="G170" s="2">
        <v>115400.65</v>
      </c>
      <c r="H170" s="3">
        <v>27</v>
      </c>
      <c r="I170" s="3">
        <v>0</v>
      </c>
      <c r="J170" s="3">
        <v>27</v>
      </c>
      <c r="K170" s="3">
        <v>0</v>
      </c>
      <c r="L170" s="3">
        <v>0</v>
      </c>
      <c r="M170" s="3">
        <v>0</v>
      </c>
      <c r="N170" s="3">
        <v>0</v>
      </c>
      <c r="O170" s="3">
        <v>10</v>
      </c>
      <c r="P170" s="3">
        <v>0.04</v>
      </c>
      <c r="Q170" s="3">
        <v>37.04</v>
      </c>
      <c r="R170" s="3">
        <v>10</v>
      </c>
      <c r="S170" s="3">
        <v>0</v>
      </c>
      <c r="T170" s="3">
        <v>0</v>
      </c>
      <c r="U170" s="3">
        <v>0</v>
      </c>
      <c r="V170" s="3">
        <v>0</v>
      </c>
      <c r="W170" s="3">
        <v>47.04</v>
      </c>
      <c r="X170" s="3">
        <v>77.081000000000003</v>
      </c>
      <c r="Y170" s="2">
        <v>152309148.8267</v>
      </c>
      <c r="Z170" t="s">
        <v>267</v>
      </c>
    </row>
    <row r="171" spans="1:26" x14ac:dyDescent="0.25">
      <c r="A171" s="1" t="s">
        <v>781</v>
      </c>
      <c r="B171" t="s">
        <v>247</v>
      </c>
      <c r="C171" t="s">
        <v>254</v>
      </c>
      <c r="D171" s="2">
        <v>4176082130</v>
      </c>
      <c r="E171" s="2">
        <v>0</v>
      </c>
      <c r="F171" s="2">
        <v>4176082130</v>
      </c>
      <c r="G171" s="2">
        <v>25574.45</v>
      </c>
      <c r="H171" s="3">
        <v>5.6239999999999997</v>
      </c>
      <c r="I171" s="3">
        <v>0</v>
      </c>
      <c r="J171" s="3">
        <v>2.7639999999999998</v>
      </c>
      <c r="K171" s="3">
        <v>0.14599999999999999</v>
      </c>
      <c r="L171" s="3">
        <v>2.714</v>
      </c>
      <c r="M171" s="3">
        <v>0</v>
      </c>
      <c r="N171" s="3">
        <v>0</v>
      </c>
      <c r="O171" s="3">
        <v>0.69499999999999995</v>
      </c>
      <c r="P171" s="3">
        <v>6.0000000000000001E-3</v>
      </c>
      <c r="Q171" s="3">
        <v>6.3250000000000002</v>
      </c>
      <c r="R171" s="3">
        <v>0.92400000000000004</v>
      </c>
      <c r="S171" s="3">
        <v>0</v>
      </c>
      <c r="T171" s="3">
        <v>0</v>
      </c>
      <c r="U171" s="3">
        <v>0</v>
      </c>
      <c r="V171" s="3">
        <v>0</v>
      </c>
      <c r="W171" s="3">
        <v>7.2489999999999997</v>
      </c>
      <c r="X171" s="3">
        <v>2.7509999999999999</v>
      </c>
      <c r="Y171" s="2">
        <v>0</v>
      </c>
      <c r="Z171" t="s">
        <v>267</v>
      </c>
    </row>
    <row r="172" spans="1:26" x14ac:dyDescent="0.25">
      <c r="A172" s="1" t="s">
        <v>784</v>
      </c>
      <c r="B172" t="s">
        <v>247</v>
      </c>
      <c r="C172" t="s">
        <v>255</v>
      </c>
      <c r="D172" s="2">
        <v>1775664730</v>
      </c>
      <c r="E172" s="2">
        <v>46477481</v>
      </c>
      <c r="F172" s="2">
        <v>1729187249</v>
      </c>
      <c r="G172" s="2">
        <v>671837.35</v>
      </c>
      <c r="H172" s="3">
        <v>12.143000000000001</v>
      </c>
      <c r="I172" s="3">
        <v>0</v>
      </c>
      <c r="J172" s="3">
        <v>12.143000000000001</v>
      </c>
      <c r="K172" s="3">
        <v>0</v>
      </c>
      <c r="L172" s="3">
        <v>0</v>
      </c>
      <c r="M172" s="3">
        <v>0</v>
      </c>
      <c r="N172" s="3">
        <v>0</v>
      </c>
      <c r="O172" s="3">
        <v>1.546</v>
      </c>
      <c r="P172" s="3">
        <v>0.38900000000000001</v>
      </c>
      <c r="Q172" s="3">
        <v>14.077999999999999</v>
      </c>
      <c r="R172" s="3">
        <v>3.1190000000000002</v>
      </c>
      <c r="S172" s="3">
        <v>0</v>
      </c>
      <c r="T172" s="3">
        <v>0</v>
      </c>
      <c r="U172" s="3">
        <v>0</v>
      </c>
      <c r="V172" s="3">
        <v>0</v>
      </c>
      <c r="W172" s="3">
        <v>17.196999999999999</v>
      </c>
      <c r="X172" s="3">
        <v>14.268000000000001</v>
      </c>
      <c r="Y172" s="2">
        <v>3725204.7287135799</v>
      </c>
      <c r="Z172" t="s">
        <v>267</v>
      </c>
    </row>
    <row r="173" spans="1:26" x14ac:dyDescent="0.25">
      <c r="A173" s="1" t="s">
        <v>787</v>
      </c>
      <c r="B173" t="s">
        <v>247</v>
      </c>
      <c r="C173" t="s">
        <v>256</v>
      </c>
      <c r="D173" s="2">
        <v>574355450</v>
      </c>
      <c r="E173" s="2">
        <v>0</v>
      </c>
      <c r="F173" s="2">
        <v>574355450</v>
      </c>
      <c r="G173" s="2">
        <v>3748</v>
      </c>
      <c r="H173" s="3">
        <v>27</v>
      </c>
      <c r="I173" s="3">
        <v>7.12</v>
      </c>
      <c r="J173" s="3">
        <v>18.315999999999999</v>
      </c>
      <c r="K173" s="3">
        <v>1.0489999999999999</v>
      </c>
      <c r="L173" s="3">
        <v>0.51500000000000001</v>
      </c>
      <c r="M173" s="3">
        <v>0</v>
      </c>
      <c r="N173" s="3">
        <v>0</v>
      </c>
      <c r="O173" s="3">
        <v>1.5669999999999999</v>
      </c>
      <c r="P173" s="3">
        <v>7.0000000000000001E-3</v>
      </c>
      <c r="Q173" s="3">
        <v>21.454000000000001</v>
      </c>
      <c r="R173" s="3">
        <v>1.8280000000000001</v>
      </c>
      <c r="S173" s="3">
        <v>0</v>
      </c>
      <c r="T173" s="3">
        <v>0</v>
      </c>
      <c r="U173" s="3">
        <v>0</v>
      </c>
      <c r="V173" s="3">
        <v>0</v>
      </c>
      <c r="W173" s="3">
        <v>23.282</v>
      </c>
      <c r="X173" s="3">
        <v>18.222999999999999</v>
      </c>
      <c r="Y173" s="2">
        <v>298.811210000073</v>
      </c>
      <c r="Z173" t="s">
        <v>267</v>
      </c>
    </row>
    <row r="174" spans="1:26" x14ac:dyDescent="0.25">
      <c r="A174" s="1" t="s">
        <v>790</v>
      </c>
      <c r="B174" t="s">
        <v>247</v>
      </c>
      <c r="C174" t="s">
        <v>257</v>
      </c>
      <c r="D174" s="2">
        <v>740149175</v>
      </c>
      <c r="E174" s="2">
        <v>0</v>
      </c>
      <c r="F174" s="2">
        <v>740149175</v>
      </c>
      <c r="G174" s="2">
        <v>1667.56</v>
      </c>
      <c r="H174" s="3">
        <v>12.375999999999999</v>
      </c>
      <c r="I174" s="3">
        <v>0</v>
      </c>
      <c r="J174" s="3">
        <v>4.2380000000000004</v>
      </c>
      <c r="K174" s="3">
        <v>0.11899999999999999</v>
      </c>
      <c r="L174" s="3">
        <v>8.0190000000000001</v>
      </c>
      <c r="M174" s="3">
        <v>0</v>
      </c>
      <c r="N174" s="3">
        <v>0</v>
      </c>
      <c r="O174" s="3">
        <v>1.2709999999999999</v>
      </c>
      <c r="P174" s="3">
        <v>0</v>
      </c>
      <c r="Q174" s="3">
        <v>13.647</v>
      </c>
      <c r="R174" s="3">
        <v>0.13600000000000001</v>
      </c>
      <c r="S174" s="3">
        <v>0</v>
      </c>
      <c r="T174" s="3">
        <v>0</v>
      </c>
      <c r="U174" s="3">
        <v>0</v>
      </c>
      <c r="V174" s="3">
        <v>0</v>
      </c>
      <c r="W174" s="3">
        <v>13.782999999999999</v>
      </c>
      <c r="X174" s="3">
        <v>4.1840000000000002</v>
      </c>
      <c r="Y174" s="2">
        <v>45.214720000163702</v>
      </c>
      <c r="Z174" t="s">
        <v>267</v>
      </c>
    </row>
    <row r="175" spans="1:26" x14ac:dyDescent="0.25">
      <c r="A175" s="1" t="s">
        <v>793</v>
      </c>
      <c r="B175" t="s">
        <v>247</v>
      </c>
      <c r="C175" t="s">
        <v>258</v>
      </c>
      <c r="D175" s="2">
        <v>579156110</v>
      </c>
      <c r="E175" s="2">
        <v>0</v>
      </c>
      <c r="F175" s="2">
        <v>579156110</v>
      </c>
      <c r="G175" s="2">
        <v>692.66</v>
      </c>
      <c r="H175" s="3">
        <v>5.0679999999999996</v>
      </c>
      <c r="I175" s="3">
        <v>0</v>
      </c>
      <c r="J175" s="3">
        <v>5.0679999999999996</v>
      </c>
      <c r="K175" s="3">
        <v>0</v>
      </c>
      <c r="L175" s="3">
        <v>0</v>
      </c>
      <c r="M175" s="3">
        <v>0</v>
      </c>
      <c r="N175" s="3">
        <v>0</v>
      </c>
      <c r="O175" s="3">
        <v>0.129</v>
      </c>
      <c r="P175" s="3">
        <v>0</v>
      </c>
      <c r="Q175" s="3">
        <v>5.1970000000000001</v>
      </c>
      <c r="R175" s="3">
        <v>0.433</v>
      </c>
      <c r="S175" s="3">
        <v>0</v>
      </c>
      <c r="T175" s="3">
        <v>0</v>
      </c>
      <c r="U175" s="3">
        <v>0</v>
      </c>
      <c r="V175" s="3">
        <v>0</v>
      </c>
      <c r="W175" s="3">
        <v>5.63</v>
      </c>
      <c r="X175" s="3">
        <v>5.5129999999999999</v>
      </c>
      <c r="Y175" s="2">
        <v>258227.80885353099</v>
      </c>
      <c r="Z175" t="s">
        <v>267</v>
      </c>
    </row>
    <row r="176" spans="1:26" x14ac:dyDescent="0.25">
      <c r="A176" s="1" t="s">
        <v>796</v>
      </c>
      <c r="B176" t="s">
        <v>247</v>
      </c>
      <c r="C176" t="s">
        <v>259</v>
      </c>
      <c r="D176" s="2">
        <v>579274570</v>
      </c>
      <c r="E176" s="2">
        <v>0</v>
      </c>
      <c r="F176" s="2">
        <v>579274570</v>
      </c>
      <c r="G176" s="2">
        <v>159.91999999999999</v>
      </c>
      <c r="H176" s="3">
        <v>4.2930000000000001</v>
      </c>
      <c r="I176" s="3">
        <v>0</v>
      </c>
      <c r="J176" s="3">
        <v>2.2269999999999999</v>
      </c>
      <c r="K176" s="3">
        <v>0.11899999999999999</v>
      </c>
      <c r="L176" s="3">
        <v>1.9470000000000001</v>
      </c>
      <c r="M176" s="3">
        <v>0</v>
      </c>
      <c r="N176" s="3">
        <v>0</v>
      </c>
      <c r="O176" s="3">
        <v>0.69899999999999995</v>
      </c>
      <c r="P176" s="3">
        <v>0</v>
      </c>
      <c r="Q176" s="3">
        <v>4.992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4.992</v>
      </c>
      <c r="X176" s="3">
        <v>2.153</v>
      </c>
      <c r="Y176" s="2">
        <v>436.75286430312599</v>
      </c>
      <c r="Z176" t="s">
        <v>267</v>
      </c>
    </row>
    <row r="177" spans="1:26" x14ac:dyDescent="0.25">
      <c r="A177" s="1" t="s">
        <v>799</v>
      </c>
      <c r="B177" t="s">
        <v>260</v>
      </c>
      <c r="C177" t="s">
        <v>261</v>
      </c>
      <c r="D177" s="2">
        <v>164894890</v>
      </c>
      <c r="E177" s="2">
        <v>0</v>
      </c>
      <c r="F177" s="2">
        <v>164894890</v>
      </c>
      <c r="G177" s="2">
        <v>0</v>
      </c>
      <c r="H177" s="3">
        <v>27</v>
      </c>
      <c r="I177" s="3">
        <v>0</v>
      </c>
      <c r="J177" s="3">
        <v>21.344999999999999</v>
      </c>
      <c r="K177" s="3">
        <v>0</v>
      </c>
      <c r="L177" s="3">
        <v>0</v>
      </c>
      <c r="M177" s="3">
        <v>0</v>
      </c>
      <c r="N177" s="3">
        <v>0</v>
      </c>
      <c r="O177" s="3">
        <v>7.2409999999999997</v>
      </c>
      <c r="P177" s="3">
        <v>0</v>
      </c>
      <c r="Q177" s="3">
        <v>28.585999999999999</v>
      </c>
      <c r="R177" s="3">
        <v>8.4819999999999993</v>
      </c>
      <c r="S177" s="3">
        <v>0</v>
      </c>
      <c r="T177" s="3">
        <v>0</v>
      </c>
      <c r="U177" s="3">
        <v>0</v>
      </c>
      <c r="V177" s="3">
        <v>0</v>
      </c>
      <c r="W177" s="3">
        <v>37.067999999999998</v>
      </c>
      <c r="X177" s="3">
        <v>57.661000000000001</v>
      </c>
      <c r="Y177" s="2">
        <v>6149471.3257999998</v>
      </c>
      <c r="Z177" t="s">
        <v>267</v>
      </c>
    </row>
    <row r="178" spans="1:26" x14ac:dyDescent="0.25">
      <c r="A178" s="1" t="s">
        <v>802</v>
      </c>
      <c r="B178" t="s">
        <v>260</v>
      </c>
      <c r="C178" t="s">
        <v>262</v>
      </c>
      <c r="D178" s="2">
        <v>139736680</v>
      </c>
      <c r="E178" s="2">
        <v>0</v>
      </c>
      <c r="F178" s="2">
        <v>139736680</v>
      </c>
      <c r="G178" s="2">
        <v>0.06</v>
      </c>
      <c r="H178" s="3">
        <v>27</v>
      </c>
      <c r="I178" s="3">
        <v>8.968</v>
      </c>
      <c r="J178" s="3">
        <v>18.032</v>
      </c>
      <c r="K178" s="3">
        <v>0</v>
      </c>
      <c r="L178" s="3">
        <v>0</v>
      </c>
      <c r="M178" s="3">
        <v>0</v>
      </c>
      <c r="N178" s="3">
        <v>0</v>
      </c>
      <c r="O178" s="3">
        <v>11.554</v>
      </c>
      <c r="P178" s="3">
        <v>6.4000000000000001E-2</v>
      </c>
      <c r="Q178" s="3">
        <v>29.65</v>
      </c>
      <c r="R178" s="3">
        <v>8.11</v>
      </c>
      <c r="S178" s="3">
        <v>0</v>
      </c>
      <c r="T178" s="3">
        <v>0</v>
      </c>
      <c r="U178" s="3">
        <v>0</v>
      </c>
      <c r="V178" s="3">
        <v>0</v>
      </c>
      <c r="W178" s="3">
        <v>37.76</v>
      </c>
      <c r="X178" s="3">
        <v>54.578000000000003</v>
      </c>
      <c r="Y178" s="2">
        <v>5246775.0118800001</v>
      </c>
      <c r="Z178" t="s">
        <v>267</v>
      </c>
    </row>
    <row r="179" spans="1:26" x14ac:dyDescent="0.25">
      <c r="A179" s="1" t="s">
        <v>805</v>
      </c>
      <c r="B179" t="s">
        <v>260</v>
      </c>
      <c r="C179" t="s">
        <v>263</v>
      </c>
      <c r="D179" s="2">
        <v>20493755</v>
      </c>
      <c r="E179" s="2">
        <v>0</v>
      </c>
      <c r="F179" s="2">
        <v>20493755</v>
      </c>
      <c r="G179" s="2">
        <v>0</v>
      </c>
      <c r="H179" s="3">
        <v>27</v>
      </c>
      <c r="I179" s="3">
        <v>2.5019999999999998</v>
      </c>
      <c r="J179" s="3">
        <v>24.498000000000001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24.498000000000001</v>
      </c>
      <c r="R179" s="3">
        <v>13</v>
      </c>
      <c r="S179" s="3">
        <v>0</v>
      </c>
      <c r="T179" s="3">
        <v>0</v>
      </c>
      <c r="U179" s="3">
        <v>0</v>
      </c>
      <c r="V179" s="3">
        <v>0</v>
      </c>
      <c r="W179" s="3">
        <v>37.497999999999998</v>
      </c>
      <c r="X179" s="3">
        <v>149.54400000000001</v>
      </c>
      <c r="Y179" s="2">
        <v>2620835.0356140002</v>
      </c>
      <c r="Z179" t="s">
        <v>267</v>
      </c>
    </row>
    <row r="180" spans="1:26" x14ac:dyDescent="0.25">
      <c r="A180" s="1" t="s">
        <v>808</v>
      </c>
      <c r="B180" t="s">
        <v>260</v>
      </c>
      <c r="C180" t="s">
        <v>264</v>
      </c>
      <c r="D180" s="2">
        <v>16572261</v>
      </c>
      <c r="E180" s="2">
        <v>0</v>
      </c>
      <c r="F180" s="2">
        <v>16572261</v>
      </c>
      <c r="G180" s="2">
        <v>63.49</v>
      </c>
      <c r="H180" s="3">
        <v>27</v>
      </c>
      <c r="I180" s="3">
        <v>4.3250000000000002</v>
      </c>
      <c r="J180" s="3">
        <v>22.675000000000001</v>
      </c>
      <c r="K180" s="3">
        <v>0</v>
      </c>
      <c r="L180" s="3">
        <v>0</v>
      </c>
      <c r="M180" s="3">
        <v>0</v>
      </c>
      <c r="N180" s="3">
        <v>0</v>
      </c>
      <c r="O180" s="3">
        <v>17.16</v>
      </c>
      <c r="P180" s="3">
        <v>4.0000000000000001E-3</v>
      </c>
      <c r="Q180" s="3">
        <v>39.838999999999999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39.838999999999999</v>
      </c>
      <c r="X180" s="3">
        <v>80.775000000000006</v>
      </c>
      <c r="Y180" s="2">
        <v>991901.45010000002</v>
      </c>
      <c r="Z180" t="s">
        <v>267</v>
      </c>
    </row>
    <row r="181" spans="1:26" x14ac:dyDescent="0.25">
      <c r="D181" s="2">
        <f>SUM(D3:D180)</f>
        <v>187315659754</v>
      </c>
      <c r="E181" s="2">
        <f>SUM(E3:E180)</f>
        <v>5880322831</v>
      </c>
      <c r="F181" s="2">
        <f>SUM(F3:F180)</f>
        <v>181435336923</v>
      </c>
      <c r="H181" s="3">
        <f t="shared" ref="H181:W181" si="0">SUM(H3:H180)</f>
        <v>4140.6339999999982</v>
      </c>
      <c r="I181" s="3">
        <f t="shared" si="0"/>
        <v>340.59599999999995</v>
      </c>
      <c r="J181" s="3">
        <f t="shared" si="0"/>
        <v>3763.0219999999977</v>
      </c>
      <c r="K181" s="3">
        <f t="shared" si="0"/>
        <v>4.1420000000000003</v>
      </c>
      <c r="L181" s="3">
        <f t="shared" si="0"/>
        <v>26.925000000000001</v>
      </c>
      <c r="M181" s="3">
        <f t="shared" si="0"/>
        <v>38.114999999999995</v>
      </c>
      <c r="N181" s="3">
        <f t="shared" si="0"/>
        <v>4.4999999999999998E-2</v>
      </c>
      <c r="O181" s="3">
        <f t="shared" si="0"/>
        <v>748.88752699999986</v>
      </c>
      <c r="P181" s="3">
        <f t="shared" si="0"/>
        <v>21.875443999999995</v>
      </c>
      <c r="Q181" s="3">
        <f t="shared" si="0"/>
        <v>4578.5929709999964</v>
      </c>
      <c r="R181" s="3">
        <f t="shared" si="0"/>
        <v>1047.4974990000001</v>
      </c>
      <c r="S181" s="3">
        <f t="shared" si="0"/>
        <v>5.9409999999999989</v>
      </c>
      <c r="T181" s="3">
        <f t="shared" si="0"/>
        <v>12.173</v>
      </c>
      <c r="U181" s="3">
        <f t="shared" si="0"/>
        <v>22.797523999999999</v>
      </c>
      <c r="V181" s="3">
        <f t="shared" si="0"/>
        <v>6.3120000000000003</v>
      </c>
      <c r="W181" s="3">
        <f t="shared" si="0"/>
        <v>5697.7329940000036</v>
      </c>
    </row>
    <row r="182" spans="1:26" x14ac:dyDescent="0.25">
      <c r="G182" s="2" t="s">
        <v>847</v>
      </c>
      <c r="H182" s="3">
        <f>+'Final Mill Levies'!G622</f>
        <v>4140.6339999999982</v>
      </c>
      <c r="I182" s="3">
        <f>+'Final Mill Levies'!H622</f>
        <v>346.25099999999992</v>
      </c>
      <c r="J182" s="3">
        <f>+'Final Mill Levies'!I622</f>
        <v>3763.0219999999977</v>
      </c>
      <c r="K182" s="3">
        <f>+'Final Mill Levies'!K622</f>
        <v>4.1420000000000003</v>
      </c>
      <c r="L182" s="3">
        <f>+'Final Mill Levies'!M622</f>
        <v>26.925000000000001</v>
      </c>
      <c r="M182" s="3">
        <f>+'Final Mill Levies'!N622</f>
        <v>38.114999999999995</v>
      </c>
      <c r="N182" s="3">
        <f>+'Final Mill Levies'!P622</f>
        <v>4.4999999999999998E-2</v>
      </c>
      <c r="O182" s="3">
        <f>+'Final Mill Levies'!R622</f>
        <v>748.88752699999986</v>
      </c>
      <c r="P182" s="3">
        <f>+'Final Mill Levies'!T622</f>
        <v>21.875443999999995</v>
      </c>
      <c r="R182" s="3">
        <f>+'Final Mill Levies'!V622</f>
        <v>1047.4974990000001</v>
      </c>
      <c r="S182" s="3">
        <f>+'Final Mill Levies'!X622</f>
        <v>5.9409999999999989</v>
      </c>
      <c r="T182" s="3">
        <f>+'Final Mill Levies'!Z622</f>
        <v>12.173</v>
      </c>
      <c r="U182" s="3">
        <f>+'Final Mill Levies'!AB622</f>
        <v>22.797523999999999</v>
      </c>
      <c r="V182" s="3">
        <f>+'Final Mill Levies'!AD622</f>
        <v>6.3120000000000003</v>
      </c>
      <c r="W182" s="3">
        <f>+'Final Mill Levies'!AF622</f>
        <v>5697.7329940000036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7DCB-379B-462C-BA67-1DF9EC5AC4A7}">
  <dimension ref="A1:F261"/>
  <sheetViews>
    <sheetView topLeftCell="A238" workbookViewId="0">
      <selection activeCell="D238" sqref="D1:F1048576"/>
    </sheetView>
  </sheetViews>
  <sheetFormatPr defaultRowHeight="15" x14ac:dyDescent="0.25"/>
  <cols>
    <col min="1" max="1" width="16.85546875" style="1" bestFit="1" customWidth="1"/>
    <col min="2" max="2" width="14.140625" bestFit="1" customWidth="1"/>
    <col min="3" max="3" width="31.5703125" bestFit="1" customWidth="1"/>
    <col min="4" max="4" width="25.5703125" style="4" bestFit="1" customWidth="1"/>
    <col min="5" max="5" width="20.5703125" style="4" bestFit="1" customWidth="1"/>
    <col min="6" max="6" width="19" style="4" bestFit="1" customWidth="1"/>
  </cols>
  <sheetData>
    <row r="1" spans="1:6" x14ac:dyDescent="0.25">
      <c r="A1" s="1" t="s">
        <v>269</v>
      </c>
      <c r="B1" t="s">
        <v>270</v>
      </c>
      <c r="C1" t="s">
        <v>271</v>
      </c>
      <c r="D1" s="4" t="s">
        <v>3</v>
      </c>
      <c r="E1" s="4" t="s">
        <v>4</v>
      </c>
      <c r="F1" s="4" t="s">
        <v>5</v>
      </c>
    </row>
    <row r="2" spans="1:6" x14ac:dyDescent="0.25">
      <c r="A2" s="1">
        <v>10</v>
      </c>
      <c r="B2" t="s">
        <v>24</v>
      </c>
      <c r="C2" t="s">
        <v>25</v>
      </c>
      <c r="D2" s="4">
        <v>1232202510</v>
      </c>
      <c r="E2" s="4">
        <v>31247520</v>
      </c>
      <c r="F2" s="4">
        <v>1200954990</v>
      </c>
    </row>
    <row r="3" spans="1:6" x14ac:dyDescent="0.25">
      <c r="A3" s="1">
        <v>20</v>
      </c>
      <c r="B3" t="s">
        <v>24</v>
      </c>
      <c r="C3" t="s">
        <v>26</v>
      </c>
      <c r="D3" s="4">
        <v>3554762370</v>
      </c>
      <c r="E3" s="4">
        <v>305560215</v>
      </c>
      <c r="F3" s="4">
        <v>3249202155</v>
      </c>
    </row>
    <row r="4" spans="1:6" x14ac:dyDescent="0.25">
      <c r="A4" s="1">
        <v>20</v>
      </c>
      <c r="B4" t="s">
        <v>268</v>
      </c>
      <c r="C4" t="s">
        <v>26</v>
      </c>
      <c r="D4" s="4">
        <v>1196382530</v>
      </c>
      <c r="E4" s="4">
        <v>201303221</v>
      </c>
      <c r="F4" s="4">
        <v>995079309</v>
      </c>
    </row>
    <row r="5" spans="1:6" x14ac:dyDescent="0.25">
      <c r="A5" s="1">
        <v>30</v>
      </c>
      <c r="B5" t="s">
        <v>24</v>
      </c>
      <c r="C5" t="s">
        <v>27</v>
      </c>
      <c r="D5" s="4">
        <v>1244394380</v>
      </c>
      <c r="E5" s="4">
        <v>10144740</v>
      </c>
      <c r="F5" s="4">
        <v>1234249640</v>
      </c>
    </row>
    <row r="6" spans="1:6" x14ac:dyDescent="0.25">
      <c r="A6" s="1">
        <v>40</v>
      </c>
      <c r="B6" t="s">
        <v>24</v>
      </c>
      <c r="C6" t="s">
        <v>28</v>
      </c>
      <c r="D6" s="4">
        <v>3217484100</v>
      </c>
      <c r="E6" s="4">
        <v>394475495</v>
      </c>
      <c r="F6" s="4">
        <v>2823008605</v>
      </c>
    </row>
    <row r="7" spans="1:6" x14ac:dyDescent="0.25">
      <c r="A7" s="1">
        <v>40</v>
      </c>
      <c r="B7" t="s">
        <v>268</v>
      </c>
      <c r="C7" t="s">
        <v>28</v>
      </c>
      <c r="D7" s="4">
        <v>11370</v>
      </c>
      <c r="E7" s="4">
        <v>0</v>
      </c>
      <c r="F7" s="4">
        <v>11370</v>
      </c>
    </row>
    <row r="8" spans="1:6" x14ac:dyDescent="0.25">
      <c r="A8" s="1">
        <v>40</v>
      </c>
      <c r="B8" t="s">
        <v>247</v>
      </c>
      <c r="C8" t="s">
        <v>28</v>
      </c>
      <c r="D8" s="4">
        <v>213035240</v>
      </c>
      <c r="E8" s="4">
        <v>11007686</v>
      </c>
      <c r="F8" s="4">
        <v>202027554</v>
      </c>
    </row>
    <row r="9" spans="1:6" x14ac:dyDescent="0.25">
      <c r="A9" s="1">
        <v>50</v>
      </c>
      <c r="B9" t="s">
        <v>24</v>
      </c>
      <c r="C9" t="s">
        <v>29</v>
      </c>
      <c r="D9" s="4">
        <v>303305350</v>
      </c>
      <c r="E9" s="4">
        <v>0</v>
      </c>
      <c r="F9" s="4">
        <v>303305350</v>
      </c>
    </row>
    <row r="10" spans="1:6" x14ac:dyDescent="0.25">
      <c r="A10" s="1">
        <v>50</v>
      </c>
      <c r="B10" t="s">
        <v>35</v>
      </c>
      <c r="C10" t="s">
        <v>29</v>
      </c>
      <c r="D10" s="4">
        <v>212306626</v>
      </c>
      <c r="E10" s="4">
        <v>0</v>
      </c>
      <c r="F10" s="4">
        <v>212306626</v>
      </c>
    </row>
    <row r="11" spans="1:6" x14ac:dyDescent="0.25">
      <c r="A11" s="1">
        <v>60</v>
      </c>
      <c r="B11" t="s">
        <v>24</v>
      </c>
      <c r="C11" t="s">
        <v>30</v>
      </c>
      <c r="D11" s="4">
        <v>88489820</v>
      </c>
      <c r="E11" s="4">
        <v>0</v>
      </c>
      <c r="F11" s="4">
        <v>88489820</v>
      </c>
    </row>
    <row r="12" spans="1:6" x14ac:dyDescent="0.25">
      <c r="A12" s="1">
        <v>60</v>
      </c>
      <c r="B12" t="s">
        <v>35</v>
      </c>
      <c r="C12" t="s">
        <v>30</v>
      </c>
      <c r="D12" s="4">
        <v>41868243</v>
      </c>
      <c r="E12" s="4">
        <v>0</v>
      </c>
      <c r="F12" s="4">
        <v>41868243</v>
      </c>
    </row>
    <row r="13" spans="1:6" x14ac:dyDescent="0.25">
      <c r="A13" s="1">
        <v>70</v>
      </c>
      <c r="B13" t="s">
        <v>24</v>
      </c>
      <c r="C13" t="s">
        <v>31</v>
      </c>
      <c r="D13" s="4">
        <v>1113441980</v>
      </c>
      <c r="E13" s="4">
        <v>2425470</v>
      </c>
      <c r="F13" s="4">
        <v>1111016510</v>
      </c>
    </row>
    <row r="14" spans="1:6" x14ac:dyDescent="0.25">
      <c r="A14" s="1">
        <v>100</v>
      </c>
      <c r="B14" t="s">
        <v>32</v>
      </c>
      <c r="C14" t="s">
        <v>33</v>
      </c>
      <c r="D14" s="4">
        <v>160337792</v>
      </c>
      <c r="E14" s="4">
        <v>0</v>
      </c>
      <c r="F14" s="4">
        <v>160337792</v>
      </c>
    </row>
    <row r="15" spans="1:6" x14ac:dyDescent="0.25">
      <c r="A15" s="1">
        <v>100</v>
      </c>
      <c r="B15" t="s">
        <v>65</v>
      </c>
      <c r="C15" t="s">
        <v>33</v>
      </c>
      <c r="D15" s="4">
        <v>3037236</v>
      </c>
      <c r="E15" s="4">
        <v>0</v>
      </c>
      <c r="F15" s="4">
        <v>3037236</v>
      </c>
    </row>
    <row r="16" spans="1:6" x14ac:dyDescent="0.25">
      <c r="A16" s="1">
        <v>110</v>
      </c>
      <c r="B16" t="s">
        <v>32</v>
      </c>
      <c r="C16" t="s">
        <v>34</v>
      </c>
      <c r="D16" s="4">
        <v>40760217</v>
      </c>
      <c r="E16" s="4">
        <v>0</v>
      </c>
      <c r="F16" s="4">
        <v>40760217</v>
      </c>
    </row>
    <row r="17" spans="1:6" x14ac:dyDescent="0.25">
      <c r="A17" s="1">
        <v>110</v>
      </c>
      <c r="B17" t="s">
        <v>224</v>
      </c>
      <c r="C17" t="s">
        <v>34</v>
      </c>
      <c r="D17" s="4">
        <v>6205330</v>
      </c>
      <c r="E17" s="4">
        <v>0</v>
      </c>
      <c r="F17" s="4">
        <v>6205330</v>
      </c>
    </row>
    <row r="18" spans="1:6" x14ac:dyDescent="0.25">
      <c r="A18" s="1">
        <v>120</v>
      </c>
      <c r="B18" t="s">
        <v>35</v>
      </c>
      <c r="C18" t="s">
        <v>36</v>
      </c>
      <c r="D18" s="4">
        <v>886087974</v>
      </c>
      <c r="E18" s="4">
        <v>55958206</v>
      </c>
      <c r="F18" s="4">
        <v>830129768</v>
      </c>
    </row>
    <row r="19" spans="1:6" x14ac:dyDescent="0.25">
      <c r="A19" s="1">
        <v>123</v>
      </c>
      <c r="B19" t="s">
        <v>35</v>
      </c>
      <c r="C19" t="s">
        <v>37</v>
      </c>
      <c r="D19" s="4">
        <v>371965819</v>
      </c>
      <c r="E19" s="4">
        <v>41392279</v>
      </c>
      <c r="F19" s="4">
        <v>330573540</v>
      </c>
    </row>
    <row r="20" spans="1:6" x14ac:dyDescent="0.25">
      <c r="A20" s="1">
        <v>130</v>
      </c>
      <c r="B20" t="s">
        <v>35</v>
      </c>
      <c r="C20" t="s">
        <v>38</v>
      </c>
      <c r="D20" s="4">
        <v>8942553374</v>
      </c>
      <c r="E20" s="4">
        <v>65190805</v>
      </c>
      <c r="F20" s="4">
        <v>8877362569</v>
      </c>
    </row>
    <row r="21" spans="1:6" x14ac:dyDescent="0.25">
      <c r="A21" s="1">
        <v>140</v>
      </c>
      <c r="B21" t="s">
        <v>35</v>
      </c>
      <c r="C21" t="s">
        <v>39</v>
      </c>
      <c r="D21" s="4">
        <v>2504517266</v>
      </c>
      <c r="E21" s="4">
        <v>33512504</v>
      </c>
      <c r="F21" s="4">
        <v>2471004762</v>
      </c>
    </row>
    <row r="22" spans="1:6" x14ac:dyDescent="0.25">
      <c r="A22" s="1">
        <v>170</v>
      </c>
      <c r="B22" t="s">
        <v>24</v>
      </c>
      <c r="C22" t="s">
        <v>40</v>
      </c>
      <c r="D22" s="4">
        <v>4559850</v>
      </c>
      <c r="E22" s="4">
        <v>0</v>
      </c>
      <c r="F22" s="4">
        <v>4559850</v>
      </c>
    </row>
    <row r="23" spans="1:6" x14ac:dyDescent="0.25">
      <c r="A23" s="1">
        <v>170</v>
      </c>
      <c r="B23" t="s">
        <v>35</v>
      </c>
      <c r="C23" t="s">
        <v>40</v>
      </c>
      <c r="D23" s="4">
        <v>47374984</v>
      </c>
      <c r="E23" s="4">
        <v>0</v>
      </c>
      <c r="F23" s="4">
        <v>47374984</v>
      </c>
    </row>
    <row r="24" spans="1:6" x14ac:dyDescent="0.25">
      <c r="A24" s="1">
        <v>180</v>
      </c>
      <c r="B24" t="s">
        <v>24</v>
      </c>
      <c r="C24" t="s">
        <v>41</v>
      </c>
      <c r="D24" s="4">
        <v>2317736370</v>
      </c>
      <c r="E24" s="4">
        <v>57081990</v>
      </c>
      <c r="F24" s="4">
        <v>2260654380</v>
      </c>
    </row>
    <row r="25" spans="1:6" x14ac:dyDescent="0.25">
      <c r="A25" s="1">
        <v>180</v>
      </c>
      <c r="B25" t="s">
        <v>35</v>
      </c>
      <c r="C25" t="s">
        <v>41</v>
      </c>
      <c r="D25" s="4">
        <v>3132963936</v>
      </c>
      <c r="E25" s="4">
        <v>84278150</v>
      </c>
      <c r="F25" s="4">
        <v>3048685786</v>
      </c>
    </row>
    <row r="26" spans="1:6" x14ac:dyDescent="0.25">
      <c r="A26" s="1">
        <v>190</v>
      </c>
      <c r="B26" t="s">
        <v>24</v>
      </c>
      <c r="C26" t="s">
        <v>42</v>
      </c>
      <c r="D26" s="4">
        <v>25998050</v>
      </c>
      <c r="E26" s="4">
        <v>0</v>
      </c>
      <c r="F26" s="4">
        <v>25998050</v>
      </c>
    </row>
    <row r="27" spans="1:6" x14ac:dyDescent="0.25">
      <c r="A27" s="1">
        <v>190</v>
      </c>
      <c r="B27" t="s">
        <v>35</v>
      </c>
      <c r="C27" t="s">
        <v>42</v>
      </c>
      <c r="D27" s="4">
        <v>42765098</v>
      </c>
      <c r="E27" s="4">
        <v>0</v>
      </c>
      <c r="F27" s="4">
        <v>42765098</v>
      </c>
    </row>
    <row r="28" spans="1:6" x14ac:dyDescent="0.25">
      <c r="A28" s="1">
        <v>220</v>
      </c>
      <c r="B28" t="s">
        <v>43</v>
      </c>
      <c r="C28" t="s">
        <v>44</v>
      </c>
      <c r="D28" s="4">
        <v>561936790</v>
      </c>
      <c r="E28" s="4">
        <v>0</v>
      </c>
      <c r="F28" s="4">
        <v>561936790</v>
      </c>
    </row>
    <row r="29" spans="1:6" x14ac:dyDescent="0.25">
      <c r="A29" s="1">
        <v>220</v>
      </c>
      <c r="B29" t="s">
        <v>123</v>
      </c>
      <c r="C29" t="s">
        <v>44</v>
      </c>
      <c r="D29" s="4">
        <v>2561540</v>
      </c>
      <c r="E29" s="4">
        <v>0</v>
      </c>
      <c r="F29" s="4">
        <v>2561540</v>
      </c>
    </row>
    <row r="30" spans="1:6" x14ac:dyDescent="0.25">
      <c r="A30" s="1">
        <v>230</v>
      </c>
      <c r="B30" t="s">
        <v>45</v>
      </c>
      <c r="C30" t="s">
        <v>46</v>
      </c>
      <c r="D30" s="4">
        <v>26345104</v>
      </c>
      <c r="E30" s="4">
        <v>0</v>
      </c>
      <c r="F30" s="4">
        <v>26345104</v>
      </c>
    </row>
    <row r="31" spans="1:6" x14ac:dyDescent="0.25">
      <c r="A31" s="1">
        <v>240</v>
      </c>
      <c r="B31" t="s">
        <v>45</v>
      </c>
      <c r="C31" t="s">
        <v>47</v>
      </c>
      <c r="D31" s="4">
        <v>30179498</v>
      </c>
      <c r="E31" s="4">
        <v>0</v>
      </c>
      <c r="F31" s="4">
        <v>30179498</v>
      </c>
    </row>
    <row r="32" spans="1:6" x14ac:dyDescent="0.25">
      <c r="A32" s="1">
        <v>250</v>
      </c>
      <c r="B32" t="s">
        <v>45</v>
      </c>
      <c r="C32" t="s">
        <v>48</v>
      </c>
      <c r="D32" s="4">
        <v>33085059</v>
      </c>
      <c r="E32" s="4">
        <v>0</v>
      </c>
      <c r="F32" s="4">
        <v>33085059</v>
      </c>
    </row>
    <row r="33" spans="1:6" x14ac:dyDescent="0.25">
      <c r="A33" s="1">
        <v>260</v>
      </c>
      <c r="B33" t="s">
        <v>45</v>
      </c>
      <c r="C33" t="s">
        <v>49</v>
      </c>
      <c r="D33" s="4">
        <v>6603495</v>
      </c>
      <c r="E33" s="4">
        <v>0</v>
      </c>
      <c r="F33" s="4">
        <v>6603495</v>
      </c>
    </row>
    <row r="34" spans="1:6" x14ac:dyDescent="0.25">
      <c r="A34" s="1">
        <v>270</v>
      </c>
      <c r="B34" t="s">
        <v>45</v>
      </c>
      <c r="C34" t="s">
        <v>50</v>
      </c>
      <c r="D34" s="4">
        <v>18194492</v>
      </c>
      <c r="E34" s="4">
        <v>0</v>
      </c>
      <c r="F34" s="4">
        <v>18194492</v>
      </c>
    </row>
    <row r="35" spans="1:6" x14ac:dyDescent="0.25">
      <c r="A35" s="1">
        <v>290</v>
      </c>
      <c r="B35" t="s">
        <v>51</v>
      </c>
      <c r="C35" t="s">
        <v>52</v>
      </c>
      <c r="D35" s="4">
        <v>71889110</v>
      </c>
      <c r="E35" s="4">
        <v>0</v>
      </c>
      <c r="F35" s="4">
        <v>71889110</v>
      </c>
    </row>
    <row r="36" spans="1:6" x14ac:dyDescent="0.25">
      <c r="A36" s="1">
        <v>310</v>
      </c>
      <c r="B36" t="s">
        <v>51</v>
      </c>
      <c r="C36" t="s">
        <v>53</v>
      </c>
      <c r="D36" s="4">
        <v>26537330</v>
      </c>
      <c r="E36" s="4">
        <v>0</v>
      </c>
      <c r="F36" s="4">
        <v>26537330</v>
      </c>
    </row>
    <row r="37" spans="1:6" x14ac:dyDescent="0.25">
      <c r="A37" s="1">
        <v>470</v>
      </c>
      <c r="B37" t="s">
        <v>54</v>
      </c>
      <c r="C37" t="s">
        <v>55</v>
      </c>
      <c r="D37" s="4">
        <v>3028018631</v>
      </c>
      <c r="E37" s="4">
        <v>31221952</v>
      </c>
      <c r="F37" s="4">
        <v>2996796679</v>
      </c>
    </row>
    <row r="38" spans="1:6" x14ac:dyDescent="0.25">
      <c r="A38" s="1">
        <v>470</v>
      </c>
      <c r="B38" t="s">
        <v>268</v>
      </c>
      <c r="C38" t="s">
        <v>55</v>
      </c>
      <c r="D38" s="4">
        <v>81261690</v>
      </c>
      <c r="E38" s="4">
        <v>78133371</v>
      </c>
      <c r="F38" s="4">
        <v>3128319</v>
      </c>
    </row>
    <row r="39" spans="1:6" x14ac:dyDescent="0.25">
      <c r="A39" s="1">
        <v>470</v>
      </c>
      <c r="B39" t="s">
        <v>147</v>
      </c>
      <c r="C39" t="s">
        <v>55</v>
      </c>
      <c r="D39" s="4">
        <v>21603864</v>
      </c>
      <c r="E39" s="4">
        <v>0</v>
      </c>
      <c r="F39" s="4">
        <v>21603864</v>
      </c>
    </row>
    <row r="40" spans="1:6" x14ac:dyDescent="0.25">
      <c r="A40" s="1">
        <v>470</v>
      </c>
      <c r="B40" t="s">
        <v>247</v>
      </c>
      <c r="C40" t="s">
        <v>55</v>
      </c>
      <c r="D40" s="4">
        <v>3462647560</v>
      </c>
      <c r="E40" s="4">
        <v>385547881</v>
      </c>
      <c r="F40" s="4">
        <v>3077099679</v>
      </c>
    </row>
    <row r="41" spans="1:6" x14ac:dyDescent="0.25">
      <c r="A41" s="1">
        <v>480</v>
      </c>
      <c r="B41" t="s">
        <v>54</v>
      </c>
      <c r="C41" t="s">
        <v>56</v>
      </c>
      <c r="D41" s="4">
        <v>8537443139</v>
      </c>
      <c r="E41" s="4">
        <v>96509675</v>
      </c>
      <c r="F41" s="4">
        <v>8440933464</v>
      </c>
    </row>
    <row r="42" spans="1:6" x14ac:dyDescent="0.25">
      <c r="A42" s="1">
        <v>480</v>
      </c>
      <c r="B42" t="s">
        <v>268</v>
      </c>
      <c r="C42" t="s">
        <v>56</v>
      </c>
      <c r="D42" s="4">
        <v>1063668660</v>
      </c>
      <c r="E42" s="4">
        <v>51665331</v>
      </c>
      <c r="F42" s="4">
        <v>1012003329</v>
      </c>
    </row>
    <row r="43" spans="1:6" x14ac:dyDescent="0.25">
      <c r="A43" s="1">
        <v>480</v>
      </c>
      <c r="B43" t="s">
        <v>116</v>
      </c>
      <c r="C43" t="s">
        <v>56</v>
      </c>
      <c r="D43" s="4">
        <v>84565190</v>
      </c>
      <c r="E43" s="4">
        <v>0</v>
      </c>
      <c r="F43" s="4">
        <v>84565190</v>
      </c>
    </row>
    <row r="44" spans="1:6" x14ac:dyDescent="0.25">
      <c r="A44" s="1">
        <v>490</v>
      </c>
      <c r="B44" t="s">
        <v>57</v>
      </c>
      <c r="C44" t="s">
        <v>58</v>
      </c>
      <c r="D44" s="4">
        <v>408288230</v>
      </c>
      <c r="E44" s="4">
        <v>0</v>
      </c>
      <c r="F44" s="4">
        <v>408288230</v>
      </c>
    </row>
    <row r="45" spans="1:6" x14ac:dyDescent="0.25">
      <c r="A45" s="1">
        <v>500</v>
      </c>
      <c r="B45" t="s">
        <v>57</v>
      </c>
      <c r="C45" t="s">
        <v>59</v>
      </c>
      <c r="D45" s="4">
        <v>451712550</v>
      </c>
      <c r="E45" s="4">
        <v>0</v>
      </c>
      <c r="F45" s="4">
        <v>451712550</v>
      </c>
    </row>
    <row r="46" spans="1:6" x14ac:dyDescent="0.25">
      <c r="A46" s="1">
        <v>500</v>
      </c>
      <c r="B46" t="s">
        <v>108</v>
      </c>
      <c r="C46" t="s">
        <v>59</v>
      </c>
      <c r="D46" s="4">
        <v>9396063</v>
      </c>
      <c r="E46" s="4">
        <v>0</v>
      </c>
      <c r="F46" s="4">
        <v>9396063</v>
      </c>
    </row>
    <row r="47" spans="1:6" x14ac:dyDescent="0.25">
      <c r="A47" s="1">
        <v>510</v>
      </c>
      <c r="B47" t="s">
        <v>60</v>
      </c>
      <c r="C47" t="s">
        <v>61</v>
      </c>
      <c r="D47" s="4">
        <v>52904224</v>
      </c>
      <c r="E47" s="4">
        <v>0</v>
      </c>
      <c r="F47" s="4">
        <v>52904224</v>
      </c>
    </row>
    <row r="48" spans="1:6" x14ac:dyDescent="0.25">
      <c r="A48" s="1">
        <v>520</v>
      </c>
      <c r="B48" t="s">
        <v>60</v>
      </c>
      <c r="C48" t="s">
        <v>62</v>
      </c>
      <c r="D48" s="4">
        <v>98826061</v>
      </c>
      <c r="E48" s="4">
        <v>0</v>
      </c>
      <c r="F48" s="4">
        <v>98826061</v>
      </c>
    </row>
    <row r="49" spans="1:6" x14ac:dyDescent="0.25">
      <c r="A49" s="1">
        <v>540</v>
      </c>
      <c r="B49" t="s">
        <v>63</v>
      </c>
      <c r="C49" t="s">
        <v>64</v>
      </c>
      <c r="D49" s="4">
        <v>327601230</v>
      </c>
      <c r="E49" s="4">
        <v>0</v>
      </c>
      <c r="F49" s="4">
        <v>327601230</v>
      </c>
    </row>
    <row r="50" spans="1:6" x14ac:dyDescent="0.25">
      <c r="A50" s="1">
        <v>550</v>
      </c>
      <c r="B50" t="s">
        <v>32</v>
      </c>
      <c r="C50" t="s">
        <v>66</v>
      </c>
      <c r="D50" s="4">
        <v>1156049</v>
      </c>
      <c r="E50" s="4">
        <v>0</v>
      </c>
      <c r="F50" s="4">
        <v>1156049</v>
      </c>
    </row>
    <row r="51" spans="1:6" x14ac:dyDescent="0.25">
      <c r="A51" s="1">
        <v>550</v>
      </c>
      <c r="B51" t="s">
        <v>65</v>
      </c>
      <c r="C51" t="s">
        <v>66</v>
      </c>
      <c r="D51" s="4">
        <v>37869473</v>
      </c>
      <c r="E51" s="4">
        <v>0</v>
      </c>
      <c r="F51" s="4">
        <v>37869473</v>
      </c>
    </row>
    <row r="52" spans="1:6" x14ac:dyDescent="0.25">
      <c r="A52" s="1">
        <v>560</v>
      </c>
      <c r="B52" t="s">
        <v>32</v>
      </c>
      <c r="C52" t="s">
        <v>67</v>
      </c>
      <c r="D52" s="4">
        <v>458599</v>
      </c>
      <c r="E52" s="4">
        <v>0</v>
      </c>
      <c r="F52" s="4">
        <v>458599</v>
      </c>
    </row>
    <row r="53" spans="1:6" x14ac:dyDescent="0.25">
      <c r="A53" s="1">
        <v>560</v>
      </c>
      <c r="B53" t="s">
        <v>65</v>
      </c>
      <c r="C53" t="s">
        <v>67</v>
      </c>
      <c r="D53" s="4">
        <v>9586416</v>
      </c>
      <c r="E53" s="4">
        <v>0</v>
      </c>
      <c r="F53" s="4">
        <v>9586416</v>
      </c>
    </row>
    <row r="54" spans="1:6" x14ac:dyDescent="0.25">
      <c r="A54" s="1">
        <v>580</v>
      </c>
      <c r="B54" t="s">
        <v>65</v>
      </c>
      <c r="C54" t="s">
        <v>68</v>
      </c>
      <c r="D54" s="4">
        <v>34298535</v>
      </c>
      <c r="E54" s="4">
        <v>0</v>
      </c>
      <c r="F54" s="4">
        <v>34298535</v>
      </c>
    </row>
    <row r="55" spans="1:6" x14ac:dyDescent="0.25">
      <c r="A55" s="1">
        <v>640</v>
      </c>
      <c r="B55" t="s">
        <v>69</v>
      </c>
      <c r="C55" t="s">
        <v>70</v>
      </c>
      <c r="D55" s="4">
        <v>66962002</v>
      </c>
      <c r="E55" s="4">
        <v>0</v>
      </c>
      <c r="F55" s="4">
        <v>66962002</v>
      </c>
    </row>
    <row r="56" spans="1:6" x14ac:dyDescent="0.25">
      <c r="A56" s="1">
        <v>740</v>
      </c>
      <c r="B56" t="s">
        <v>69</v>
      </c>
      <c r="C56" t="s">
        <v>71</v>
      </c>
      <c r="D56" s="4">
        <v>89325595</v>
      </c>
      <c r="E56" s="4">
        <v>0</v>
      </c>
      <c r="F56" s="4">
        <v>89325595</v>
      </c>
    </row>
    <row r="57" spans="1:6" x14ac:dyDescent="0.25">
      <c r="A57" s="1">
        <v>770</v>
      </c>
      <c r="B57" t="s">
        <v>72</v>
      </c>
      <c r="C57" t="s">
        <v>73</v>
      </c>
      <c r="D57" s="4">
        <v>56469658</v>
      </c>
      <c r="E57" s="4">
        <v>0</v>
      </c>
      <c r="F57" s="4">
        <v>56469658</v>
      </c>
    </row>
    <row r="58" spans="1:6" x14ac:dyDescent="0.25">
      <c r="A58" s="1">
        <v>770</v>
      </c>
      <c r="B58" t="s">
        <v>158</v>
      </c>
      <c r="C58" t="s">
        <v>73</v>
      </c>
      <c r="D58" s="4">
        <v>1177030</v>
      </c>
      <c r="E58" s="4">
        <v>0</v>
      </c>
      <c r="F58" s="4">
        <v>1177030</v>
      </c>
    </row>
    <row r="59" spans="1:6" x14ac:dyDescent="0.25">
      <c r="A59" s="1">
        <v>860</v>
      </c>
      <c r="B59" t="s">
        <v>74</v>
      </c>
      <c r="C59" t="s">
        <v>75</v>
      </c>
      <c r="D59" s="4">
        <v>149275444</v>
      </c>
      <c r="E59" s="4">
        <v>0</v>
      </c>
      <c r="F59" s="4">
        <v>149275444</v>
      </c>
    </row>
    <row r="60" spans="1:6" x14ac:dyDescent="0.25">
      <c r="A60" s="1">
        <v>870</v>
      </c>
      <c r="B60" t="s">
        <v>76</v>
      </c>
      <c r="C60" t="s">
        <v>77</v>
      </c>
      <c r="D60" s="4">
        <v>431744060</v>
      </c>
      <c r="E60" s="4">
        <v>655768</v>
      </c>
      <c r="F60" s="4">
        <v>431088292</v>
      </c>
    </row>
    <row r="61" spans="1:6" x14ac:dyDescent="0.25">
      <c r="A61" s="1">
        <v>870</v>
      </c>
      <c r="B61" t="s">
        <v>121</v>
      </c>
      <c r="C61" t="s">
        <v>77</v>
      </c>
      <c r="D61" s="4">
        <v>68263490</v>
      </c>
      <c r="E61" s="4">
        <v>0</v>
      </c>
      <c r="F61" s="4">
        <v>68263490</v>
      </c>
    </row>
    <row r="62" spans="1:6" x14ac:dyDescent="0.25">
      <c r="A62" s="1">
        <v>870</v>
      </c>
      <c r="B62" t="s">
        <v>167</v>
      </c>
      <c r="C62" t="s">
        <v>77</v>
      </c>
      <c r="D62" s="4">
        <v>157410</v>
      </c>
      <c r="E62" s="4">
        <v>0</v>
      </c>
      <c r="F62" s="4">
        <v>157410</v>
      </c>
    </row>
    <row r="63" spans="1:6" x14ac:dyDescent="0.25">
      <c r="A63" s="1">
        <v>870</v>
      </c>
      <c r="B63" t="s">
        <v>179</v>
      </c>
      <c r="C63" t="s">
        <v>77</v>
      </c>
      <c r="D63" s="4">
        <v>6422990</v>
      </c>
      <c r="E63" s="4">
        <v>0</v>
      </c>
      <c r="F63" s="4">
        <v>6422990</v>
      </c>
    </row>
    <row r="64" spans="1:6" x14ac:dyDescent="0.25">
      <c r="A64" s="1">
        <v>880</v>
      </c>
      <c r="B64" t="s">
        <v>78</v>
      </c>
      <c r="C64" t="s">
        <v>79</v>
      </c>
      <c r="D64" s="4">
        <v>26952552320</v>
      </c>
      <c r="E64" s="4">
        <v>1773179409</v>
      </c>
      <c r="F64" s="4">
        <v>25179372911</v>
      </c>
    </row>
    <row r="65" spans="1:6" x14ac:dyDescent="0.25">
      <c r="A65" s="1">
        <v>890</v>
      </c>
      <c r="B65" t="s">
        <v>80</v>
      </c>
      <c r="C65" t="s">
        <v>81</v>
      </c>
      <c r="D65" s="4">
        <v>109918443</v>
      </c>
      <c r="E65" s="4">
        <v>0</v>
      </c>
      <c r="F65" s="4">
        <v>109918443</v>
      </c>
    </row>
    <row r="66" spans="1:6" x14ac:dyDescent="0.25">
      <c r="A66" s="1">
        <v>890</v>
      </c>
      <c r="B66" t="s">
        <v>230</v>
      </c>
      <c r="C66" t="s">
        <v>81</v>
      </c>
      <c r="D66" s="4">
        <v>4002046</v>
      </c>
      <c r="E66" s="4">
        <v>0</v>
      </c>
      <c r="F66" s="4">
        <v>4002046</v>
      </c>
    </row>
    <row r="67" spans="1:6" x14ac:dyDescent="0.25">
      <c r="A67" s="1">
        <v>900</v>
      </c>
      <c r="B67" t="s">
        <v>82</v>
      </c>
      <c r="C67" t="s">
        <v>83</v>
      </c>
      <c r="D67" s="4">
        <v>10390833820</v>
      </c>
      <c r="E67" s="4">
        <v>98510571</v>
      </c>
      <c r="F67" s="4">
        <v>10292323249</v>
      </c>
    </row>
    <row r="68" spans="1:6" x14ac:dyDescent="0.25">
      <c r="A68" s="1">
        <v>900</v>
      </c>
      <c r="B68" t="s">
        <v>86</v>
      </c>
      <c r="C68" t="s">
        <v>83</v>
      </c>
      <c r="D68" s="4">
        <v>68664075</v>
      </c>
      <c r="E68" s="4">
        <v>0</v>
      </c>
      <c r="F68" s="4">
        <v>68664075</v>
      </c>
    </row>
    <row r="69" spans="1:6" x14ac:dyDescent="0.25">
      <c r="A69" s="1">
        <v>910</v>
      </c>
      <c r="B69" t="s">
        <v>84</v>
      </c>
      <c r="C69" t="s">
        <v>85</v>
      </c>
      <c r="D69" s="4">
        <v>4743163250</v>
      </c>
      <c r="E69" s="4">
        <v>182628230</v>
      </c>
      <c r="F69" s="4">
        <v>4560535020</v>
      </c>
    </row>
    <row r="70" spans="1:6" x14ac:dyDescent="0.25">
      <c r="A70" s="1">
        <v>910</v>
      </c>
      <c r="B70" t="s">
        <v>112</v>
      </c>
      <c r="C70" t="s">
        <v>85</v>
      </c>
      <c r="D70" s="4">
        <v>5636980</v>
      </c>
      <c r="E70" s="4">
        <v>0</v>
      </c>
      <c r="F70" s="4">
        <v>5636980</v>
      </c>
    </row>
    <row r="71" spans="1:6" x14ac:dyDescent="0.25">
      <c r="A71" s="1">
        <v>910</v>
      </c>
      <c r="B71" t="s">
        <v>220</v>
      </c>
      <c r="C71" t="s">
        <v>85</v>
      </c>
      <c r="D71" s="4">
        <v>13908210</v>
      </c>
      <c r="E71" s="4">
        <v>0</v>
      </c>
      <c r="F71" s="4">
        <v>13908210</v>
      </c>
    </row>
    <row r="72" spans="1:6" x14ac:dyDescent="0.25">
      <c r="A72" s="1">
        <v>920</v>
      </c>
      <c r="B72" t="s">
        <v>86</v>
      </c>
      <c r="C72" t="s">
        <v>87</v>
      </c>
      <c r="D72" s="4">
        <v>367330061</v>
      </c>
      <c r="E72" s="4">
        <v>0</v>
      </c>
      <c r="F72" s="4">
        <v>367330061</v>
      </c>
    </row>
    <row r="73" spans="1:6" x14ac:dyDescent="0.25">
      <c r="A73" s="1">
        <v>930</v>
      </c>
      <c r="B73" t="s">
        <v>86</v>
      </c>
      <c r="C73" t="s">
        <v>88</v>
      </c>
      <c r="D73" s="4">
        <v>67234108</v>
      </c>
      <c r="E73" s="4">
        <v>0</v>
      </c>
      <c r="F73" s="4">
        <v>67234108</v>
      </c>
    </row>
    <row r="74" spans="1:6" x14ac:dyDescent="0.25">
      <c r="A74" s="1">
        <v>940</v>
      </c>
      <c r="B74" t="s">
        <v>92</v>
      </c>
      <c r="C74" t="s">
        <v>89</v>
      </c>
      <c r="D74" s="4">
        <v>5732700</v>
      </c>
      <c r="E74" s="4">
        <v>0</v>
      </c>
      <c r="F74" s="4">
        <v>5732700</v>
      </c>
    </row>
    <row r="75" spans="1:6" x14ac:dyDescent="0.25">
      <c r="A75" s="1">
        <v>940</v>
      </c>
      <c r="B75" t="s">
        <v>86</v>
      </c>
      <c r="C75" t="s">
        <v>89</v>
      </c>
      <c r="D75" s="4">
        <v>37755350</v>
      </c>
      <c r="E75" s="4">
        <v>0</v>
      </c>
      <c r="F75" s="4">
        <v>37755350</v>
      </c>
    </row>
    <row r="76" spans="1:6" x14ac:dyDescent="0.25">
      <c r="A76" s="1">
        <v>950</v>
      </c>
      <c r="B76" t="s">
        <v>86</v>
      </c>
      <c r="C76" t="s">
        <v>90</v>
      </c>
      <c r="D76" s="4">
        <v>36779971</v>
      </c>
      <c r="E76" s="4">
        <v>0</v>
      </c>
      <c r="F76" s="4">
        <v>36779971</v>
      </c>
    </row>
    <row r="77" spans="1:6" x14ac:dyDescent="0.25">
      <c r="A77" s="1">
        <v>960</v>
      </c>
      <c r="B77" t="s">
        <v>86</v>
      </c>
      <c r="C77" t="s">
        <v>91</v>
      </c>
      <c r="D77" s="4">
        <v>29731915</v>
      </c>
      <c r="E77" s="4">
        <v>0</v>
      </c>
      <c r="F77" s="4">
        <v>29731915</v>
      </c>
    </row>
    <row r="78" spans="1:6" x14ac:dyDescent="0.25">
      <c r="A78" s="1">
        <v>970</v>
      </c>
      <c r="B78" t="s">
        <v>92</v>
      </c>
      <c r="C78" t="s">
        <v>93</v>
      </c>
      <c r="D78" s="4">
        <v>52239870</v>
      </c>
      <c r="E78" s="4">
        <v>0</v>
      </c>
      <c r="F78" s="4">
        <v>52239870</v>
      </c>
    </row>
    <row r="79" spans="1:6" x14ac:dyDescent="0.25">
      <c r="A79" s="1">
        <v>970</v>
      </c>
      <c r="B79" t="s">
        <v>86</v>
      </c>
      <c r="C79" t="s">
        <v>93</v>
      </c>
      <c r="D79" s="4">
        <v>5246420</v>
      </c>
      <c r="E79" s="4">
        <v>0</v>
      </c>
      <c r="F79" s="4">
        <v>5246420</v>
      </c>
    </row>
    <row r="80" spans="1:6" x14ac:dyDescent="0.25">
      <c r="A80" s="1">
        <v>980</v>
      </c>
      <c r="B80" t="s">
        <v>92</v>
      </c>
      <c r="C80" t="s">
        <v>94</v>
      </c>
      <c r="D80" s="4">
        <v>997365410</v>
      </c>
      <c r="E80" s="4">
        <v>11318430</v>
      </c>
      <c r="F80" s="4">
        <v>986046980</v>
      </c>
    </row>
    <row r="81" spans="1:6" x14ac:dyDescent="0.25">
      <c r="A81" s="1">
        <v>990</v>
      </c>
      <c r="B81" t="s">
        <v>92</v>
      </c>
      <c r="C81" t="s">
        <v>95</v>
      </c>
      <c r="D81" s="4">
        <v>855646760</v>
      </c>
      <c r="E81" s="4">
        <v>2070940</v>
      </c>
      <c r="F81" s="4">
        <v>853575820</v>
      </c>
    </row>
    <row r="82" spans="1:6" x14ac:dyDescent="0.25">
      <c r="A82" s="1">
        <v>1000</v>
      </c>
      <c r="B82" t="s">
        <v>92</v>
      </c>
      <c r="C82" t="s">
        <v>96</v>
      </c>
      <c r="D82" s="4">
        <v>247559830</v>
      </c>
      <c r="E82" s="4">
        <v>4900420</v>
      </c>
      <c r="F82" s="4">
        <v>242659410</v>
      </c>
    </row>
    <row r="83" spans="1:6" x14ac:dyDescent="0.25">
      <c r="A83" s="1">
        <v>1010</v>
      </c>
      <c r="B83" t="s">
        <v>92</v>
      </c>
      <c r="C83" t="s">
        <v>97</v>
      </c>
      <c r="D83" s="4">
        <v>4233689670</v>
      </c>
      <c r="E83" s="4">
        <v>111823160</v>
      </c>
      <c r="F83" s="4">
        <v>4121866510</v>
      </c>
    </row>
    <row r="84" spans="1:6" x14ac:dyDescent="0.25">
      <c r="A84" s="1">
        <v>1020</v>
      </c>
      <c r="B84" t="s">
        <v>92</v>
      </c>
      <c r="C84" t="s">
        <v>98</v>
      </c>
      <c r="D84" s="4">
        <v>535684470</v>
      </c>
      <c r="E84" s="4">
        <v>0</v>
      </c>
      <c r="F84" s="4">
        <v>535684470</v>
      </c>
    </row>
    <row r="85" spans="1:6" x14ac:dyDescent="0.25">
      <c r="A85" s="1">
        <v>1030</v>
      </c>
      <c r="B85" t="s">
        <v>92</v>
      </c>
      <c r="C85" t="s">
        <v>99</v>
      </c>
      <c r="D85" s="4">
        <v>185536830</v>
      </c>
      <c r="E85" s="4">
        <v>2613580</v>
      </c>
      <c r="F85" s="4">
        <v>182923250</v>
      </c>
    </row>
    <row r="86" spans="1:6" x14ac:dyDescent="0.25">
      <c r="A86" s="1">
        <v>1040</v>
      </c>
      <c r="B86" t="s">
        <v>92</v>
      </c>
      <c r="C86" t="s">
        <v>100</v>
      </c>
      <c r="D86" s="4">
        <v>2811399640</v>
      </c>
      <c r="E86" s="4">
        <v>47166200</v>
      </c>
      <c r="F86" s="4">
        <v>2764233440</v>
      </c>
    </row>
    <row r="87" spans="1:6" x14ac:dyDescent="0.25">
      <c r="A87" s="1">
        <v>1050</v>
      </c>
      <c r="B87" t="s">
        <v>92</v>
      </c>
      <c r="C87" t="s">
        <v>101</v>
      </c>
      <c r="D87" s="4">
        <v>60675680</v>
      </c>
      <c r="E87" s="4">
        <v>0</v>
      </c>
      <c r="F87" s="4">
        <v>60675680</v>
      </c>
    </row>
    <row r="88" spans="1:6" x14ac:dyDescent="0.25">
      <c r="A88" s="1">
        <v>1060</v>
      </c>
      <c r="B88" t="s">
        <v>92</v>
      </c>
      <c r="C88" t="s">
        <v>102</v>
      </c>
      <c r="D88" s="4">
        <v>72233920</v>
      </c>
      <c r="E88" s="4">
        <v>0</v>
      </c>
      <c r="F88" s="4">
        <v>72233920</v>
      </c>
    </row>
    <row r="89" spans="1:6" x14ac:dyDescent="0.25">
      <c r="A89" s="1">
        <v>1060</v>
      </c>
      <c r="B89" t="s">
        <v>86</v>
      </c>
      <c r="C89" t="s">
        <v>102</v>
      </c>
      <c r="D89" s="4">
        <v>2332520</v>
      </c>
      <c r="E89" s="4">
        <v>0</v>
      </c>
      <c r="F89" s="4">
        <v>2332520</v>
      </c>
    </row>
    <row r="90" spans="1:6" x14ac:dyDescent="0.25">
      <c r="A90" s="1">
        <v>1070</v>
      </c>
      <c r="B90" t="s">
        <v>92</v>
      </c>
      <c r="C90" t="s">
        <v>103</v>
      </c>
      <c r="D90" s="4">
        <v>53617430</v>
      </c>
      <c r="E90" s="4">
        <v>0</v>
      </c>
      <c r="F90" s="4">
        <v>53617430</v>
      </c>
    </row>
    <row r="91" spans="1:6" x14ac:dyDescent="0.25">
      <c r="A91" s="1">
        <v>1080</v>
      </c>
      <c r="B91" t="s">
        <v>92</v>
      </c>
      <c r="C91" t="s">
        <v>104</v>
      </c>
      <c r="D91" s="4">
        <v>916053740</v>
      </c>
      <c r="E91" s="4">
        <v>0</v>
      </c>
      <c r="F91" s="4">
        <v>916053740</v>
      </c>
    </row>
    <row r="92" spans="1:6" x14ac:dyDescent="0.25">
      <c r="A92" s="1">
        <v>1110</v>
      </c>
      <c r="B92" t="s">
        <v>92</v>
      </c>
      <c r="C92" t="s">
        <v>105</v>
      </c>
      <c r="D92" s="4">
        <v>1665259940</v>
      </c>
      <c r="E92" s="4">
        <v>0</v>
      </c>
      <c r="F92" s="4">
        <v>1665259940</v>
      </c>
    </row>
    <row r="93" spans="1:6" x14ac:dyDescent="0.25">
      <c r="A93" s="1">
        <v>1120</v>
      </c>
      <c r="B93" t="s">
        <v>92</v>
      </c>
      <c r="C93" t="s">
        <v>106</v>
      </c>
      <c r="D93" s="4">
        <v>3263550</v>
      </c>
      <c r="E93" s="4">
        <v>0</v>
      </c>
      <c r="F93" s="4">
        <v>3263550</v>
      </c>
    </row>
    <row r="94" spans="1:6" x14ac:dyDescent="0.25">
      <c r="A94" s="1">
        <v>1120</v>
      </c>
      <c r="B94" t="s">
        <v>158</v>
      </c>
      <c r="C94" t="s">
        <v>106</v>
      </c>
      <c r="D94" s="4">
        <v>4093878</v>
      </c>
      <c r="E94" s="4">
        <v>0</v>
      </c>
      <c r="F94" s="4">
        <v>4093878</v>
      </c>
    </row>
    <row r="95" spans="1:6" x14ac:dyDescent="0.25">
      <c r="A95" s="1">
        <v>1120</v>
      </c>
      <c r="B95" t="s">
        <v>210</v>
      </c>
      <c r="C95" t="s">
        <v>106</v>
      </c>
      <c r="D95" s="4">
        <v>320580</v>
      </c>
      <c r="E95" s="4">
        <v>0</v>
      </c>
      <c r="F95" s="4">
        <v>320580</v>
      </c>
    </row>
    <row r="96" spans="1:6" x14ac:dyDescent="0.25">
      <c r="A96" s="1">
        <v>1130</v>
      </c>
      <c r="B96" t="s">
        <v>92</v>
      </c>
      <c r="C96" t="s">
        <v>107</v>
      </c>
      <c r="D96" s="4">
        <v>27524060</v>
      </c>
      <c r="E96" s="4">
        <v>0</v>
      </c>
      <c r="F96" s="4">
        <v>27524060</v>
      </c>
    </row>
    <row r="97" spans="1:6" x14ac:dyDescent="0.25">
      <c r="A97" s="1">
        <v>1130</v>
      </c>
      <c r="B97" t="s">
        <v>86</v>
      </c>
      <c r="C97" t="s">
        <v>107</v>
      </c>
      <c r="D97" s="4">
        <v>1006930</v>
      </c>
      <c r="E97" s="4">
        <v>0</v>
      </c>
      <c r="F97" s="4">
        <v>1006930</v>
      </c>
    </row>
    <row r="98" spans="1:6" x14ac:dyDescent="0.25">
      <c r="A98" s="1">
        <v>1130</v>
      </c>
      <c r="B98" t="s">
        <v>158</v>
      </c>
      <c r="C98" t="s">
        <v>107</v>
      </c>
      <c r="D98" s="4">
        <v>12532038</v>
      </c>
      <c r="E98" s="4">
        <v>0</v>
      </c>
      <c r="F98" s="4">
        <v>12532038</v>
      </c>
    </row>
    <row r="99" spans="1:6" x14ac:dyDescent="0.25">
      <c r="A99" s="1">
        <v>1140</v>
      </c>
      <c r="B99" t="s">
        <v>108</v>
      </c>
      <c r="C99" t="s">
        <v>109</v>
      </c>
      <c r="D99" s="4">
        <v>331418736</v>
      </c>
      <c r="E99" s="4">
        <v>1824853</v>
      </c>
      <c r="F99" s="4">
        <v>329593883</v>
      </c>
    </row>
    <row r="100" spans="1:6" x14ac:dyDescent="0.25">
      <c r="A100" s="1">
        <v>1150</v>
      </c>
      <c r="B100" t="s">
        <v>74</v>
      </c>
      <c r="C100" t="s">
        <v>110</v>
      </c>
      <c r="D100" s="4">
        <v>4529820</v>
      </c>
      <c r="E100" s="4">
        <v>0</v>
      </c>
      <c r="F100" s="4">
        <v>4529820</v>
      </c>
    </row>
    <row r="101" spans="1:6" x14ac:dyDescent="0.25">
      <c r="A101" s="1">
        <v>1150</v>
      </c>
      <c r="B101" t="s">
        <v>92</v>
      </c>
      <c r="C101" t="s">
        <v>110</v>
      </c>
      <c r="D101" s="4">
        <v>9576430</v>
      </c>
      <c r="E101" s="4">
        <v>0</v>
      </c>
      <c r="F101" s="4">
        <v>9576430</v>
      </c>
    </row>
    <row r="102" spans="1:6" x14ac:dyDescent="0.25">
      <c r="A102" s="1">
        <v>1150</v>
      </c>
      <c r="B102" t="s">
        <v>108</v>
      </c>
      <c r="C102" t="s">
        <v>110</v>
      </c>
      <c r="D102" s="4">
        <v>171162760</v>
      </c>
      <c r="E102" s="4">
        <v>0</v>
      </c>
      <c r="F102" s="4">
        <v>171162760</v>
      </c>
    </row>
    <row r="103" spans="1:6" x14ac:dyDescent="0.25">
      <c r="A103" s="1">
        <v>1160</v>
      </c>
      <c r="B103" t="s">
        <v>108</v>
      </c>
      <c r="C103" t="s">
        <v>111</v>
      </c>
      <c r="D103" s="4">
        <v>89570320</v>
      </c>
      <c r="E103" s="4">
        <v>0</v>
      </c>
      <c r="F103" s="4">
        <v>89570320</v>
      </c>
    </row>
    <row r="104" spans="1:6" x14ac:dyDescent="0.25">
      <c r="A104" s="1">
        <v>1180</v>
      </c>
      <c r="B104" t="s">
        <v>84</v>
      </c>
      <c r="C104" t="s">
        <v>113</v>
      </c>
      <c r="D104" s="4">
        <v>423676770</v>
      </c>
      <c r="E104" s="4">
        <v>0</v>
      </c>
      <c r="F104" s="4">
        <v>423676770</v>
      </c>
    </row>
    <row r="105" spans="1:6" x14ac:dyDescent="0.25">
      <c r="A105" s="1">
        <v>1180</v>
      </c>
      <c r="B105" t="s">
        <v>112</v>
      </c>
      <c r="C105" t="s">
        <v>113</v>
      </c>
      <c r="D105" s="4">
        <v>1063954680</v>
      </c>
      <c r="E105" s="4">
        <v>1461470</v>
      </c>
      <c r="F105" s="4">
        <v>1062493210</v>
      </c>
    </row>
    <row r="106" spans="1:6" x14ac:dyDescent="0.25">
      <c r="A106" s="1">
        <v>1180</v>
      </c>
      <c r="B106" t="s">
        <v>203</v>
      </c>
      <c r="C106" t="s">
        <v>113</v>
      </c>
      <c r="D106" s="4">
        <v>342136350</v>
      </c>
      <c r="E106" s="4">
        <v>0</v>
      </c>
      <c r="F106" s="4">
        <v>342136350</v>
      </c>
    </row>
    <row r="107" spans="1:6" x14ac:dyDescent="0.25">
      <c r="A107" s="1">
        <v>1195</v>
      </c>
      <c r="B107" t="s">
        <v>112</v>
      </c>
      <c r="C107" t="s">
        <v>114</v>
      </c>
      <c r="D107" s="4">
        <v>1344851270</v>
      </c>
      <c r="E107" s="4">
        <v>2298370</v>
      </c>
      <c r="F107" s="4">
        <v>1342552900</v>
      </c>
    </row>
    <row r="108" spans="1:6" x14ac:dyDescent="0.25">
      <c r="A108" s="1">
        <v>1220</v>
      </c>
      <c r="B108" t="s">
        <v>112</v>
      </c>
      <c r="C108" t="s">
        <v>115</v>
      </c>
      <c r="D108" s="4">
        <v>1246220490</v>
      </c>
      <c r="E108" s="4">
        <v>0</v>
      </c>
      <c r="F108" s="4">
        <v>1246220490</v>
      </c>
    </row>
    <row r="109" spans="1:6" x14ac:dyDescent="0.25">
      <c r="A109" s="1">
        <v>1330</v>
      </c>
      <c r="B109" t="s">
        <v>116</v>
      </c>
      <c r="C109" t="s">
        <v>117</v>
      </c>
      <c r="D109" s="4">
        <v>462134910</v>
      </c>
      <c r="E109" s="4">
        <v>0</v>
      </c>
      <c r="F109" s="4">
        <v>462134910</v>
      </c>
    </row>
    <row r="110" spans="1:6" x14ac:dyDescent="0.25">
      <c r="A110" s="1">
        <v>1340</v>
      </c>
      <c r="B110" t="s">
        <v>84</v>
      </c>
      <c r="C110" t="s">
        <v>119</v>
      </c>
      <c r="D110" s="4">
        <v>1077400</v>
      </c>
      <c r="E110" s="4">
        <v>0</v>
      </c>
      <c r="F110" s="4">
        <v>1077400</v>
      </c>
    </row>
    <row r="111" spans="1:6" x14ac:dyDescent="0.25">
      <c r="A111" s="1">
        <v>1340</v>
      </c>
      <c r="B111" t="s">
        <v>118</v>
      </c>
      <c r="C111" t="s">
        <v>119</v>
      </c>
      <c r="D111" s="4">
        <v>141721540</v>
      </c>
      <c r="E111" s="4">
        <v>0</v>
      </c>
      <c r="F111" s="4">
        <v>141721540</v>
      </c>
    </row>
    <row r="112" spans="1:6" x14ac:dyDescent="0.25">
      <c r="A112" s="1">
        <v>1340</v>
      </c>
      <c r="B112" t="s">
        <v>236</v>
      </c>
      <c r="C112" t="s">
        <v>119</v>
      </c>
      <c r="D112" s="4">
        <v>13445420</v>
      </c>
      <c r="E112" s="4">
        <v>0</v>
      </c>
      <c r="F112" s="4">
        <v>13445420</v>
      </c>
    </row>
    <row r="113" spans="1:6" x14ac:dyDescent="0.25">
      <c r="A113" s="1">
        <v>1350</v>
      </c>
      <c r="B113" t="s">
        <v>118</v>
      </c>
      <c r="C113" t="s">
        <v>120</v>
      </c>
      <c r="D113" s="4">
        <v>1273662280</v>
      </c>
      <c r="E113" s="4">
        <v>0</v>
      </c>
      <c r="F113" s="4">
        <v>1273662280</v>
      </c>
    </row>
    <row r="114" spans="1:6" x14ac:dyDescent="0.25">
      <c r="A114" s="1">
        <v>1360</v>
      </c>
      <c r="B114" t="s">
        <v>121</v>
      </c>
      <c r="C114" t="s">
        <v>122</v>
      </c>
      <c r="D114" s="4">
        <v>1078024010</v>
      </c>
      <c r="E114" s="4">
        <v>19612860</v>
      </c>
      <c r="F114" s="4">
        <v>1058411150</v>
      </c>
    </row>
    <row r="115" spans="1:6" x14ac:dyDescent="0.25">
      <c r="A115" s="1">
        <v>1360</v>
      </c>
      <c r="B115" t="s">
        <v>224</v>
      </c>
      <c r="C115" t="s">
        <v>122</v>
      </c>
      <c r="D115" s="4">
        <v>5490755</v>
      </c>
      <c r="E115" s="4">
        <v>0</v>
      </c>
      <c r="F115" s="4">
        <v>5490755</v>
      </c>
    </row>
    <row r="116" spans="1:6" x14ac:dyDescent="0.25">
      <c r="A116" s="1">
        <v>1380</v>
      </c>
      <c r="B116" t="s">
        <v>123</v>
      </c>
      <c r="C116" t="s">
        <v>124</v>
      </c>
      <c r="D116" s="4">
        <v>55639740</v>
      </c>
      <c r="E116" s="4">
        <v>0</v>
      </c>
      <c r="F116" s="4">
        <v>55639740</v>
      </c>
    </row>
    <row r="117" spans="1:6" x14ac:dyDescent="0.25">
      <c r="A117" s="1">
        <v>1390</v>
      </c>
      <c r="B117" t="s">
        <v>125</v>
      </c>
      <c r="C117" t="s">
        <v>126</v>
      </c>
      <c r="D117" s="4">
        <v>121111027</v>
      </c>
      <c r="E117" s="4">
        <v>361073</v>
      </c>
      <c r="F117" s="4">
        <v>120749954</v>
      </c>
    </row>
    <row r="118" spans="1:6" x14ac:dyDescent="0.25">
      <c r="A118" s="1">
        <v>1400</v>
      </c>
      <c r="B118" t="s">
        <v>125</v>
      </c>
      <c r="C118" t="s">
        <v>127</v>
      </c>
      <c r="D118" s="4">
        <v>35375681</v>
      </c>
      <c r="E118" s="4">
        <v>0</v>
      </c>
      <c r="F118" s="4">
        <v>35375681</v>
      </c>
    </row>
    <row r="119" spans="1:6" x14ac:dyDescent="0.25">
      <c r="A119" s="1">
        <v>1410</v>
      </c>
      <c r="B119" t="s">
        <v>128</v>
      </c>
      <c r="C119" t="s">
        <v>129</v>
      </c>
      <c r="D119" s="4">
        <v>95163363</v>
      </c>
      <c r="E119" s="4">
        <v>0</v>
      </c>
      <c r="F119" s="4">
        <v>95163363</v>
      </c>
    </row>
    <row r="120" spans="1:6" x14ac:dyDescent="0.25">
      <c r="A120" s="1">
        <v>1420</v>
      </c>
      <c r="B120" t="s">
        <v>268</v>
      </c>
      <c r="C120" t="s">
        <v>131</v>
      </c>
      <c r="D120" s="4">
        <v>323885820</v>
      </c>
      <c r="E120" s="4">
        <v>113230698</v>
      </c>
      <c r="F120" s="4">
        <v>210655122</v>
      </c>
    </row>
    <row r="121" spans="1:6" x14ac:dyDescent="0.25">
      <c r="A121" s="1">
        <v>1420</v>
      </c>
      <c r="B121" t="s">
        <v>130</v>
      </c>
      <c r="C121" t="s">
        <v>131</v>
      </c>
      <c r="D121" s="4">
        <v>13810805201</v>
      </c>
      <c r="E121" s="4">
        <v>518425613</v>
      </c>
      <c r="F121" s="4">
        <v>13292379588</v>
      </c>
    </row>
    <row r="122" spans="1:6" x14ac:dyDescent="0.25">
      <c r="A122" s="1">
        <v>1430</v>
      </c>
      <c r="B122" t="s">
        <v>132</v>
      </c>
      <c r="C122" t="s">
        <v>133</v>
      </c>
      <c r="D122" s="4">
        <v>20027980</v>
      </c>
      <c r="E122" s="4">
        <v>0</v>
      </c>
      <c r="F122" s="4">
        <v>20027980</v>
      </c>
    </row>
    <row r="123" spans="1:6" x14ac:dyDescent="0.25">
      <c r="A123" s="1">
        <v>1440</v>
      </c>
      <c r="B123" t="s">
        <v>132</v>
      </c>
      <c r="C123" t="s">
        <v>134</v>
      </c>
      <c r="D123" s="4">
        <v>19570730</v>
      </c>
      <c r="E123" s="4">
        <v>0</v>
      </c>
      <c r="F123" s="4">
        <v>19570730</v>
      </c>
    </row>
    <row r="124" spans="1:6" x14ac:dyDescent="0.25">
      <c r="A124" s="1">
        <v>1450</v>
      </c>
      <c r="B124" t="s">
        <v>135</v>
      </c>
      <c r="C124" t="s">
        <v>136</v>
      </c>
      <c r="D124" s="4">
        <v>28140319</v>
      </c>
      <c r="E124" s="4">
        <v>0</v>
      </c>
      <c r="F124" s="4">
        <v>28140319</v>
      </c>
    </row>
    <row r="125" spans="1:6" x14ac:dyDescent="0.25">
      <c r="A125" s="1">
        <v>1450</v>
      </c>
      <c r="B125" t="s">
        <v>158</v>
      </c>
      <c r="C125" t="s">
        <v>136</v>
      </c>
      <c r="D125" s="4">
        <v>13639325</v>
      </c>
      <c r="E125" s="4">
        <v>0</v>
      </c>
      <c r="F125" s="4">
        <v>13639325</v>
      </c>
    </row>
    <row r="126" spans="1:6" x14ac:dyDescent="0.25">
      <c r="A126" s="1">
        <v>1460</v>
      </c>
      <c r="B126" t="s">
        <v>135</v>
      </c>
      <c r="C126" t="s">
        <v>137</v>
      </c>
      <c r="D126" s="4">
        <v>30076431</v>
      </c>
      <c r="E126" s="4">
        <v>0</v>
      </c>
      <c r="F126" s="4">
        <v>30076431</v>
      </c>
    </row>
    <row r="127" spans="1:6" x14ac:dyDescent="0.25">
      <c r="A127" s="1">
        <v>1480</v>
      </c>
      <c r="B127" t="s">
        <v>135</v>
      </c>
      <c r="C127" t="s">
        <v>138</v>
      </c>
      <c r="D127" s="4">
        <v>23627480</v>
      </c>
      <c r="E127" s="4">
        <v>0</v>
      </c>
      <c r="F127" s="4">
        <v>23627480</v>
      </c>
    </row>
    <row r="128" spans="1:6" x14ac:dyDescent="0.25">
      <c r="A128" s="1">
        <v>1490</v>
      </c>
      <c r="B128" t="s">
        <v>135</v>
      </c>
      <c r="C128" t="s">
        <v>139</v>
      </c>
      <c r="D128" s="4">
        <v>17745502</v>
      </c>
      <c r="E128" s="4">
        <v>0</v>
      </c>
      <c r="F128" s="4">
        <v>17745502</v>
      </c>
    </row>
    <row r="129" spans="1:6" x14ac:dyDescent="0.25">
      <c r="A129" s="1">
        <v>1500</v>
      </c>
      <c r="B129" t="s">
        <v>135</v>
      </c>
      <c r="C129" t="s">
        <v>140</v>
      </c>
      <c r="D129" s="4">
        <v>114076656</v>
      </c>
      <c r="E129" s="4">
        <v>0</v>
      </c>
      <c r="F129" s="4">
        <v>114076656</v>
      </c>
    </row>
    <row r="130" spans="1:6" x14ac:dyDescent="0.25">
      <c r="A130" s="1">
        <v>1500</v>
      </c>
      <c r="B130" t="s">
        <v>260</v>
      </c>
      <c r="C130" t="s">
        <v>140</v>
      </c>
      <c r="D130" s="4">
        <v>136380</v>
      </c>
      <c r="E130" s="4">
        <v>0</v>
      </c>
      <c r="F130" s="4">
        <v>136380</v>
      </c>
    </row>
    <row r="131" spans="1:6" x14ac:dyDescent="0.25">
      <c r="A131" s="1">
        <v>1510</v>
      </c>
      <c r="B131" t="s">
        <v>141</v>
      </c>
      <c r="C131" t="s">
        <v>142</v>
      </c>
      <c r="D131" s="4">
        <v>369570189</v>
      </c>
      <c r="E131" s="4">
        <v>3795889</v>
      </c>
      <c r="F131" s="4">
        <v>365774300</v>
      </c>
    </row>
    <row r="132" spans="1:6" x14ac:dyDescent="0.25">
      <c r="A132" s="1">
        <v>1520</v>
      </c>
      <c r="B132" t="s">
        <v>143</v>
      </c>
      <c r="C132" t="s">
        <v>144</v>
      </c>
      <c r="D132" s="4">
        <v>1658306490</v>
      </c>
      <c r="E132" s="4">
        <v>2894710</v>
      </c>
      <c r="F132" s="4">
        <v>1655411780</v>
      </c>
    </row>
    <row r="133" spans="1:6" x14ac:dyDescent="0.25">
      <c r="A133" s="1">
        <v>1530</v>
      </c>
      <c r="B133" t="s">
        <v>43</v>
      </c>
      <c r="C133" t="s">
        <v>145</v>
      </c>
      <c r="D133" s="4">
        <v>1107260</v>
      </c>
      <c r="E133" s="4">
        <v>0</v>
      </c>
      <c r="F133" s="4">
        <v>1107260</v>
      </c>
    </row>
    <row r="134" spans="1:6" x14ac:dyDescent="0.25">
      <c r="A134" s="1">
        <v>1530</v>
      </c>
      <c r="B134" t="s">
        <v>143</v>
      </c>
      <c r="C134" t="s">
        <v>145</v>
      </c>
      <c r="D134" s="4">
        <v>266333200</v>
      </c>
      <c r="E134" s="4">
        <v>0</v>
      </c>
      <c r="F134" s="4">
        <v>266333200</v>
      </c>
    </row>
    <row r="135" spans="1:6" x14ac:dyDescent="0.25">
      <c r="A135" s="1">
        <v>1540</v>
      </c>
      <c r="B135" t="s">
        <v>43</v>
      </c>
      <c r="C135" t="s">
        <v>146</v>
      </c>
      <c r="D135" s="4">
        <v>35221320</v>
      </c>
      <c r="E135" s="4">
        <v>0</v>
      </c>
      <c r="F135" s="4">
        <v>35221320</v>
      </c>
    </row>
    <row r="136" spans="1:6" x14ac:dyDescent="0.25">
      <c r="A136" s="1">
        <v>1540</v>
      </c>
      <c r="B136" t="s">
        <v>143</v>
      </c>
      <c r="C136" t="s">
        <v>146</v>
      </c>
      <c r="D136" s="4">
        <v>316754810</v>
      </c>
      <c r="E136" s="4">
        <v>0</v>
      </c>
      <c r="F136" s="4">
        <v>316754810</v>
      </c>
    </row>
    <row r="137" spans="1:6" x14ac:dyDescent="0.25">
      <c r="A137" s="1">
        <v>1550</v>
      </c>
      <c r="B137" t="s">
        <v>147</v>
      </c>
      <c r="C137" t="s">
        <v>148</v>
      </c>
      <c r="D137" s="4">
        <v>5164299905</v>
      </c>
      <c r="E137" s="4">
        <v>287073438</v>
      </c>
      <c r="F137" s="4">
        <v>4877226467</v>
      </c>
    </row>
    <row r="138" spans="1:6" x14ac:dyDescent="0.25">
      <c r="A138" s="1">
        <v>1560</v>
      </c>
      <c r="B138" t="s">
        <v>54</v>
      </c>
      <c r="C138" t="s">
        <v>149</v>
      </c>
      <c r="D138" s="4">
        <v>7204512</v>
      </c>
      <c r="E138" s="4">
        <v>0</v>
      </c>
      <c r="F138" s="4">
        <v>7204512</v>
      </c>
    </row>
    <row r="139" spans="1:6" x14ac:dyDescent="0.25">
      <c r="A139" s="1">
        <v>1560</v>
      </c>
      <c r="B139" t="s">
        <v>147</v>
      </c>
      <c r="C139" t="s">
        <v>149</v>
      </c>
      <c r="D139" s="4">
        <v>3400115294</v>
      </c>
      <c r="E139" s="4">
        <v>192137133</v>
      </c>
      <c r="F139" s="4">
        <v>3207978161</v>
      </c>
    </row>
    <row r="140" spans="1:6" x14ac:dyDescent="0.25">
      <c r="A140" s="1">
        <v>1560</v>
      </c>
      <c r="B140" t="s">
        <v>247</v>
      </c>
      <c r="C140" t="s">
        <v>149</v>
      </c>
      <c r="D140" s="4">
        <v>72449840</v>
      </c>
      <c r="E140" s="4">
        <v>0</v>
      </c>
      <c r="F140" s="4">
        <v>72449840</v>
      </c>
    </row>
    <row r="141" spans="1:6" x14ac:dyDescent="0.25">
      <c r="A141" s="1">
        <v>1570</v>
      </c>
      <c r="B141" t="s">
        <v>54</v>
      </c>
      <c r="C141" t="s">
        <v>150</v>
      </c>
      <c r="D141" s="4">
        <v>39885295</v>
      </c>
      <c r="E141" s="4">
        <v>0</v>
      </c>
      <c r="F141" s="4">
        <v>39885295</v>
      </c>
    </row>
    <row r="142" spans="1:6" x14ac:dyDescent="0.25">
      <c r="A142" s="1">
        <v>1570</v>
      </c>
      <c r="B142" t="s">
        <v>147</v>
      </c>
      <c r="C142" t="s">
        <v>150</v>
      </c>
      <c r="D142" s="4">
        <v>583767522</v>
      </c>
      <c r="E142" s="4">
        <v>0</v>
      </c>
      <c r="F142" s="4">
        <v>583767522</v>
      </c>
    </row>
    <row r="143" spans="1:6" x14ac:dyDescent="0.25">
      <c r="A143" s="1">
        <v>1580</v>
      </c>
      <c r="B143" t="s">
        <v>151</v>
      </c>
      <c r="C143" t="s">
        <v>152</v>
      </c>
      <c r="D143" s="4">
        <v>166554555</v>
      </c>
      <c r="E143" s="4">
        <v>1428278</v>
      </c>
      <c r="F143" s="4">
        <v>165126277</v>
      </c>
    </row>
    <row r="144" spans="1:6" x14ac:dyDescent="0.25">
      <c r="A144" s="1">
        <v>1590</v>
      </c>
      <c r="B144" t="s">
        <v>151</v>
      </c>
      <c r="C144" t="s">
        <v>153</v>
      </c>
      <c r="D144" s="4">
        <v>170503569</v>
      </c>
      <c r="E144" s="4">
        <v>0</v>
      </c>
      <c r="F144" s="4">
        <v>170503569</v>
      </c>
    </row>
    <row r="145" spans="1:6" x14ac:dyDescent="0.25">
      <c r="A145" s="1">
        <v>1600</v>
      </c>
      <c r="B145" t="s">
        <v>151</v>
      </c>
      <c r="C145" t="s">
        <v>154</v>
      </c>
      <c r="D145" s="4">
        <v>55902757</v>
      </c>
      <c r="E145" s="4">
        <v>176529</v>
      </c>
      <c r="F145" s="4">
        <v>55726228</v>
      </c>
    </row>
    <row r="146" spans="1:6" x14ac:dyDescent="0.25">
      <c r="A146" s="1">
        <v>1620</v>
      </c>
      <c r="B146" t="s">
        <v>151</v>
      </c>
      <c r="C146" t="s">
        <v>155</v>
      </c>
      <c r="D146" s="4">
        <v>62477957</v>
      </c>
      <c r="E146" s="4">
        <v>0</v>
      </c>
      <c r="F146" s="4">
        <v>62477957</v>
      </c>
    </row>
    <row r="147" spans="1:6" x14ac:dyDescent="0.25">
      <c r="A147" s="1">
        <v>1750</v>
      </c>
      <c r="B147" t="s">
        <v>151</v>
      </c>
      <c r="C147" t="s">
        <v>156</v>
      </c>
      <c r="D147" s="4">
        <v>19599894</v>
      </c>
      <c r="E147" s="4">
        <v>0</v>
      </c>
      <c r="F147" s="4">
        <v>19599894</v>
      </c>
    </row>
    <row r="148" spans="1:6" x14ac:dyDescent="0.25">
      <c r="A148" s="1">
        <v>1760</v>
      </c>
      <c r="B148" t="s">
        <v>151</v>
      </c>
      <c r="C148" t="s">
        <v>157</v>
      </c>
      <c r="D148" s="4">
        <v>24722948</v>
      </c>
      <c r="E148" s="4">
        <v>0</v>
      </c>
      <c r="F148" s="4">
        <v>24722948</v>
      </c>
    </row>
    <row r="149" spans="1:6" x14ac:dyDescent="0.25">
      <c r="A149" s="1">
        <v>1780</v>
      </c>
      <c r="B149" t="s">
        <v>158</v>
      </c>
      <c r="C149" t="s">
        <v>159</v>
      </c>
      <c r="D149" s="4">
        <v>75461579</v>
      </c>
      <c r="E149" s="4">
        <v>0</v>
      </c>
      <c r="F149" s="4">
        <v>75461579</v>
      </c>
    </row>
    <row r="150" spans="1:6" x14ac:dyDescent="0.25">
      <c r="A150" s="1">
        <v>1790</v>
      </c>
      <c r="B150" t="s">
        <v>86</v>
      </c>
      <c r="C150" t="s">
        <v>160</v>
      </c>
      <c r="D150" s="4">
        <v>15250480</v>
      </c>
      <c r="E150" s="4">
        <v>0</v>
      </c>
      <c r="F150" s="4">
        <v>15250480</v>
      </c>
    </row>
    <row r="151" spans="1:6" x14ac:dyDescent="0.25">
      <c r="A151" s="1">
        <v>1790</v>
      </c>
      <c r="B151" t="s">
        <v>158</v>
      </c>
      <c r="C151" t="s">
        <v>160</v>
      </c>
      <c r="D151" s="4">
        <v>68071196</v>
      </c>
      <c r="E151" s="4">
        <v>0</v>
      </c>
      <c r="F151" s="4">
        <v>68071196</v>
      </c>
    </row>
    <row r="152" spans="1:6" x14ac:dyDescent="0.25">
      <c r="A152" s="1">
        <v>1810</v>
      </c>
      <c r="B152" t="s">
        <v>158</v>
      </c>
      <c r="C152" t="s">
        <v>161</v>
      </c>
      <c r="D152" s="4">
        <v>6201370</v>
      </c>
      <c r="E152" s="4">
        <v>0</v>
      </c>
      <c r="F152" s="4">
        <v>6201370</v>
      </c>
    </row>
    <row r="153" spans="1:6" x14ac:dyDescent="0.25">
      <c r="A153" s="1">
        <v>1828</v>
      </c>
      <c r="B153" t="s">
        <v>162</v>
      </c>
      <c r="C153" t="s">
        <v>163</v>
      </c>
      <c r="D153" s="4">
        <v>235396478</v>
      </c>
      <c r="E153" s="4">
        <v>6981968</v>
      </c>
      <c r="F153" s="4">
        <v>228414510</v>
      </c>
    </row>
    <row r="154" spans="1:6" x14ac:dyDescent="0.25">
      <c r="A154" s="1">
        <v>1850</v>
      </c>
      <c r="B154" t="s">
        <v>162</v>
      </c>
      <c r="C154" t="s">
        <v>164</v>
      </c>
      <c r="D154" s="4">
        <v>46413903</v>
      </c>
      <c r="E154" s="4">
        <v>0</v>
      </c>
      <c r="F154" s="4">
        <v>46413903</v>
      </c>
    </row>
    <row r="155" spans="1:6" x14ac:dyDescent="0.25">
      <c r="A155" s="1">
        <v>1860</v>
      </c>
      <c r="B155" t="s">
        <v>162</v>
      </c>
      <c r="C155" t="s">
        <v>165</v>
      </c>
      <c r="D155" s="4">
        <v>32147814</v>
      </c>
      <c r="E155" s="4">
        <v>0</v>
      </c>
      <c r="F155" s="4">
        <v>32147814</v>
      </c>
    </row>
    <row r="156" spans="1:6" x14ac:dyDescent="0.25">
      <c r="A156" s="1">
        <v>1860</v>
      </c>
      <c r="B156" t="s">
        <v>182</v>
      </c>
      <c r="C156" t="s">
        <v>165</v>
      </c>
      <c r="D156" s="4">
        <v>4459940</v>
      </c>
      <c r="E156" s="4">
        <v>0</v>
      </c>
      <c r="F156" s="4">
        <v>4459940</v>
      </c>
    </row>
    <row r="157" spans="1:6" x14ac:dyDescent="0.25">
      <c r="A157" s="1">
        <v>1860</v>
      </c>
      <c r="B157" t="s">
        <v>241</v>
      </c>
      <c r="C157" t="s">
        <v>165</v>
      </c>
      <c r="D157" s="4">
        <v>4500495</v>
      </c>
      <c r="E157" s="4">
        <v>0</v>
      </c>
      <c r="F157" s="4">
        <v>4500495</v>
      </c>
    </row>
    <row r="158" spans="1:6" x14ac:dyDescent="0.25">
      <c r="A158" s="1">
        <v>1870</v>
      </c>
      <c r="B158" t="s">
        <v>162</v>
      </c>
      <c r="C158" t="s">
        <v>166</v>
      </c>
      <c r="D158" s="4">
        <v>57826506</v>
      </c>
      <c r="E158" s="4">
        <v>0</v>
      </c>
      <c r="F158" s="4">
        <v>57826506</v>
      </c>
    </row>
    <row r="159" spans="1:6" x14ac:dyDescent="0.25">
      <c r="A159" s="1">
        <v>1980</v>
      </c>
      <c r="B159" t="s">
        <v>112</v>
      </c>
      <c r="C159" t="s">
        <v>168</v>
      </c>
      <c r="D159" s="4">
        <v>333775390</v>
      </c>
      <c r="E159" s="4">
        <v>0</v>
      </c>
      <c r="F159" s="4">
        <v>333775390</v>
      </c>
    </row>
    <row r="160" spans="1:6" x14ac:dyDescent="0.25">
      <c r="A160" s="1">
        <v>1980</v>
      </c>
      <c r="B160" t="s">
        <v>167</v>
      </c>
      <c r="C160" t="s">
        <v>168</v>
      </c>
      <c r="D160" s="4">
        <v>52681760</v>
      </c>
      <c r="E160" s="4">
        <v>0</v>
      </c>
      <c r="F160" s="4">
        <v>52681760</v>
      </c>
    </row>
    <row r="161" spans="1:6" x14ac:dyDescent="0.25">
      <c r="A161" s="1">
        <v>1990</v>
      </c>
      <c r="B161" t="s">
        <v>167</v>
      </c>
      <c r="C161" t="s">
        <v>169</v>
      </c>
      <c r="D161" s="4">
        <v>216075390</v>
      </c>
      <c r="E161" s="4">
        <v>0</v>
      </c>
      <c r="F161" s="4">
        <v>216075390</v>
      </c>
    </row>
    <row r="162" spans="1:6" x14ac:dyDescent="0.25">
      <c r="A162" s="1">
        <v>2000</v>
      </c>
      <c r="B162" t="s">
        <v>167</v>
      </c>
      <c r="C162" t="s">
        <v>170</v>
      </c>
      <c r="D162" s="4">
        <v>2515714950</v>
      </c>
      <c r="E162" s="4">
        <v>31075520</v>
      </c>
      <c r="F162" s="4">
        <v>2484639430</v>
      </c>
    </row>
    <row r="163" spans="1:6" x14ac:dyDescent="0.25">
      <c r="A163" s="1">
        <v>2010</v>
      </c>
      <c r="B163" t="s">
        <v>171</v>
      </c>
      <c r="C163" t="s">
        <v>172</v>
      </c>
      <c r="D163" s="4">
        <v>54531889</v>
      </c>
      <c r="E163" s="4">
        <v>0</v>
      </c>
      <c r="F163" s="4">
        <v>54531889</v>
      </c>
    </row>
    <row r="164" spans="1:6" x14ac:dyDescent="0.25">
      <c r="A164" s="1">
        <v>2020</v>
      </c>
      <c r="B164" t="s">
        <v>173</v>
      </c>
      <c r="C164" t="s">
        <v>174</v>
      </c>
      <c r="D164" s="4">
        <v>411725505</v>
      </c>
      <c r="E164" s="4">
        <v>0</v>
      </c>
      <c r="F164" s="4">
        <v>411725505</v>
      </c>
    </row>
    <row r="165" spans="1:6" x14ac:dyDescent="0.25">
      <c r="A165" s="1">
        <v>2035</v>
      </c>
      <c r="B165" t="s">
        <v>175</v>
      </c>
      <c r="C165" t="s">
        <v>176</v>
      </c>
      <c r="D165" s="4">
        <v>604219120</v>
      </c>
      <c r="E165" s="4">
        <v>0</v>
      </c>
      <c r="F165" s="4">
        <v>604219120</v>
      </c>
    </row>
    <row r="166" spans="1:6" x14ac:dyDescent="0.25">
      <c r="A166" s="1">
        <v>2055</v>
      </c>
      <c r="B166" t="s">
        <v>175</v>
      </c>
      <c r="C166" t="s">
        <v>177</v>
      </c>
      <c r="D166" s="4">
        <v>62017240</v>
      </c>
      <c r="E166" s="4">
        <v>0</v>
      </c>
      <c r="F166" s="4">
        <v>62017240</v>
      </c>
    </row>
    <row r="167" spans="1:6" x14ac:dyDescent="0.25">
      <c r="A167" s="1">
        <v>2070</v>
      </c>
      <c r="B167" t="s">
        <v>175</v>
      </c>
      <c r="C167" t="s">
        <v>178</v>
      </c>
      <c r="D167" s="4">
        <v>54794750</v>
      </c>
      <c r="E167" s="4">
        <v>0</v>
      </c>
      <c r="F167" s="4">
        <v>54794750</v>
      </c>
    </row>
    <row r="168" spans="1:6" x14ac:dyDescent="0.25">
      <c r="A168" s="1">
        <v>2180</v>
      </c>
      <c r="B168" t="s">
        <v>121</v>
      </c>
      <c r="C168" t="s">
        <v>180</v>
      </c>
      <c r="D168" s="4">
        <v>8228020</v>
      </c>
      <c r="E168" s="4">
        <v>0</v>
      </c>
      <c r="F168" s="4">
        <v>8228020</v>
      </c>
    </row>
    <row r="169" spans="1:6" x14ac:dyDescent="0.25">
      <c r="A169" s="1">
        <v>2180</v>
      </c>
      <c r="B169" t="s">
        <v>179</v>
      </c>
      <c r="C169" t="s">
        <v>180</v>
      </c>
      <c r="D169" s="4">
        <v>801717740</v>
      </c>
      <c r="E169" s="4">
        <v>11231480</v>
      </c>
      <c r="F169" s="4">
        <v>790486260</v>
      </c>
    </row>
    <row r="170" spans="1:6" x14ac:dyDescent="0.25">
      <c r="A170" s="1">
        <v>2180</v>
      </c>
      <c r="B170" t="s">
        <v>194</v>
      </c>
      <c r="C170" t="s">
        <v>180</v>
      </c>
      <c r="D170" s="4">
        <v>12221360</v>
      </c>
      <c r="E170" s="4">
        <v>0</v>
      </c>
      <c r="F170" s="4">
        <v>12221360</v>
      </c>
    </row>
    <row r="171" spans="1:6" x14ac:dyDescent="0.25">
      <c r="A171" s="1">
        <v>2190</v>
      </c>
      <c r="B171" t="s">
        <v>179</v>
      </c>
      <c r="C171" t="s">
        <v>181</v>
      </c>
      <c r="D171" s="4">
        <v>24571540</v>
      </c>
      <c r="E171" s="4">
        <v>0</v>
      </c>
      <c r="F171" s="4">
        <v>24571540</v>
      </c>
    </row>
    <row r="172" spans="1:6" x14ac:dyDescent="0.25">
      <c r="A172" s="1">
        <v>2395</v>
      </c>
      <c r="B172" t="s">
        <v>182</v>
      </c>
      <c r="C172" t="s">
        <v>183</v>
      </c>
      <c r="D172" s="4">
        <v>259440320</v>
      </c>
      <c r="E172" s="4">
        <v>0</v>
      </c>
      <c r="F172" s="4">
        <v>259440320</v>
      </c>
    </row>
    <row r="173" spans="1:6" x14ac:dyDescent="0.25">
      <c r="A173" s="1">
        <v>2395</v>
      </c>
      <c r="B173" t="s">
        <v>241</v>
      </c>
      <c r="C173" t="s">
        <v>183</v>
      </c>
      <c r="D173" s="4">
        <v>1622051</v>
      </c>
      <c r="E173" s="4">
        <v>0</v>
      </c>
      <c r="F173" s="4">
        <v>1622051</v>
      </c>
    </row>
    <row r="174" spans="1:6" x14ac:dyDescent="0.25">
      <c r="A174" s="1">
        <v>2405</v>
      </c>
      <c r="B174" t="s">
        <v>182</v>
      </c>
      <c r="C174" t="s">
        <v>184</v>
      </c>
      <c r="D174" s="4">
        <v>347639190</v>
      </c>
      <c r="E174" s="4">
        <v>0</v>
      </c>
      <c r="F174" s="4">
        <v>347639190</v>
      </c>
    </row>
    <row r="175" spans="1:6" x14ac:dyDescent="0.25">
      <c r="A175" s="1">
        <v>2505</v>
      </c>
      <c r="B175" t="s">
        <v>182</v>
      </c>
      <c r="C175" t="s">
        <v>185</v>
      </c>
      <c r="D175" s="4">
        <v>31611410</v>
      </c>
      <c r="E175" s="4">
        <v>0</v>
      </c>
      <c r="F175" s="4">
        <v>31611410</v>
      </c>
    </row>
    <row r="176" spans="1:6" x14ac:dyDescent="0.25">
      <c r="A176" s="1">
        <v>2505</v>
      </c>
      <c r="B176" t="s">
        <v>247</v>
      </c>
      <c r="C176" t="s">
        <v>185</v>
      </c>
      <c r="D176" s="4">
        <v>81300</v>
      </c>
      <c r="E176" s="4">
        <v>0</v>
      </c>
      <c r="F176" s="4">
        <v>81300</v>
      </c>
    </row>
    <row r="177" spans="1:6" x14ac:dyDescent="0.25">
      <c r="A177" s="1">
        <v>2515</v>
      </c>
      <c r="B177" t="s">
        <v>24</v>
      </c>
      <c r="C177" t="s">
        <v>186</v>
      </c>
      <c r="D177" s="4">
        <v>38699580</v>
      </c>
      <c r="E177" s="4">
        <v>0</v>
      </c>
      <c r="F177" s="4">
        <v>38699580</v>
      </c>
    </row>
    <row r="178" spans="1:6" x14ac:dyDescent="0.25">
      <c r="A178" s="1">
        <v>2515</v>
      </c>
      <c r="B178" t="s">
        <v>182</v>
      </c>
      <c r="C178" t="s">
        <v>186</v>
      </c>
      <c r="D178" s="4">
        <v>80724930</v>
      </c>
      <c r="E178" s="4">
        <v>0</v>
      </c>
      <c r="F178" s="4">
        <v>80724930</v>
      </c>
    </row>
    <row r="179" spans="1:6" x14ac:dyDescent="0.25">
      <c r="A179" s="1">
        <v>2515</v>
      </c>
      <c r="B179" t="s">
        <v>247</v>
      </c>
      <c r="C179" t="s">
        <v>186</v>
      </c>
      <c r="D179" s="4">
        <v>397537450</v>
      </c>
      <c r="E179" s="4">
        <v>0</v>
      </c>
      <c r="F179" s="4">
        <v>397537450</v>
      </c>
    </row>
    <row r="180" spans="1:6" x14ac:dyDescent="0.25">
      <c r="A180" s="1">
        <v>2520</v>
      </c>
      <c r="B180" t="s">
        <v>187</v>
      </c>
      <c r="C180" t="s">
        <v>188</v>
      </c>
      <c r="D180" s="4">
        <v>83433505</v>
      </c>
      <c r="E180" s="4">
        <v>2433227</v>
      </c>
      <c r="F180" s="4">
        <v>81000278</v>
      </c>
    </row>
    <row r="181" spans="1:6" x14ac:dyDescent="0.25">
      <c r="A181" s="1">
        <v>2530</v>
      </c>
      <c r="B181" t="s">
        <v>187</v>
      </c>
      <c r="C181" t="s">
        <v>189</v>
      </c>
      <c r="D181" s="4">
        <v>36885639</v>
      </c>
      <c r="E181" s="4">
        <v>0</v>
      </c>
      <c r="F181" s="4">
        <v>36885639</v>
      </c>
    </row>
    <row r="182" spans="1:6" x14ac:dyDescent="0.25">
      <c r="A182" s="1">
        <v>2535</v>
      </c>
      <c r="B182" t="s">
        <v>72</v>
      </c>
      <c r="C182" t="s">
        <v>190</v>
      </c>
      <c r="D182" s="4">
        <v>1149592</v>
      </c>
      <c r="E182" s="4">
        <v>0</v>
      </c>
      <c r="F182" s="4">
        <v>1149592</v>
      </c>
    </row>
    <row r="183" spans="1:6" x14ac:dyDescent="0.25">
      <c r="A183" s="1">
        <v>2535</v>
      </c>
      <c r="B183" t="s">
        <v>187</v>
      </c>
      <c r="C183" t="s">
        <v>190</v>
      </c>
      <c r="D183" s="4">
        <v>9961299</v>
      </c>
      <c r="E183" s="4">
        <v>0</v>
      </c>
      <c r="F183" s="4">
        <v>9961299</v>
      </c>
    </row>
    <row r="184" spans="1:6" x14ac:dyDescent="0.25">
      <c r="A184" s="1">
        <v>2540</v>
      </c>
      <c r="B184" t="s">
        <v>72</v>
      </c>
      <c r="C184" t="s">
        <v>191</v>
      </c>
      <c r="D184" s="4">
        <v>2939304</v>
      </c>
      <c r="E184" s="4">
        <v>0</v>
      </c>
      <c r="F184" s="4">
        <v>2939304</v>
      </c>
    </row>
    <row r="185" spans="1:6" x14ac:dyDescent="0.25">
      <c r="A185" s="1">
        <v>2540</v>
      </c>
      <c r="B185" t="s">
        <v>187</v>
      </c>
      <c r="C185" t="s">
        <v>191</v>
      </c>
      <c r="D185" s="4">
        <v>15168621</v>
      </c>
      <c r="E185" s="4">
        <v>0</v>
      </c>
      <c r="F185" s="4">
        <v>15168621</v>
      </c>
    </row>
    <row r="186" spans="1:6" x14ac:dyDescent="0.25">
      <c r="A186" s="1">
        <v>2540</v>
      </c>
      <c r="B186" t="s">
        <v>210</v>
      </c>
      <c r="C186" t="s">
        <v>191</v>
      </c>
      <c r="D186" s="4">
        <v>9995333</v>
      </c>
      <c r="E186" s="4">
        <v>0</v>
      </c>
      <c r="F186" s="4">
        <v>9995333</v>
      </c>
    </row>
    <row r="187" spans="1:6" x14ac:dyDescent="0.25">
      <c r="A187" s="1">
        <v>2560</v>
      </c>
      <c r="B187" t="s">
        <v>187</v>
      </c>
      <c r="C187" t="s">
        <v>192</v>
      </c>
      <c r="D187" s="4">
        <v>8571918</v>
      </c>
      <c r="E187" s="4">
        <v>0</v>
      </c>
      <c r="F187" s="4">
        <v>8571918</v>
      </c>
    </row>
    <row r="188" spans="1:6" x14ac:dyDescent="0.25">
      <c r="A188" s="1">
        <v>2570</v>
      </c>
      <c r="B188" t="s">
        <v>187</v>
      </c>
      <c r="C188" t="s">
        <v>193</v>
      </c>
      <c r="D188" s="4">
        <v>21093909</v>
      </c>
      <c r="E188" s="4">
        <v>788267</v>
      </c>
      <c r="F188" s="4">
        <v>20305642</v>
      </c>
    </row>
    <row r="189" spans="1:6" x14ac:dyDescent="0.25">
      <c r="A189" s="1">
        <v>2580</v>
      </c>
      <c r="B189" t="s">
        <v>194</v>
      </c>
      <c r="C189" t="s">
        <v>195</v>
      </c>
      <c r="D189" s="4">
        <v>101251360</v>
      </c>
      <c r="E189" s="4">
        <v>0</v>
      </c>
      <c r="F189" s="4">
        <v>101251360</v>
      </c>
    </row>
    <row r="190" spans="1:6" x14ac:dyDescent="0.25">
      <c r="A190" s="1">
        <v>2590</v>
      </c>
      <c r="B190" t="s">
        <v>194</v>
      </c>
      <c r="C190" t="s">
        <v>196</v>
      </c>
      <c r="D190" s="4">
        <v>192543040</v>
      </c>
      <c r="E190" s="4">
        <v>0</v>
      </c>
      <c r="F190" s="4">
        <v>192543040</v>
      </c>
    </row>
    <row r="191" spans="1:6" x14ac:dyDescent="0.25">
      <c r="A191" s="1">
        <v>2600</v>
      </c>
      <c r="B191" t="s">
        <v>197</v>
      </c>
      <c r="C191" t="s">
        <v>198</v>
      </c>
      <c r="D191" s="4">
        <v>231662113</v>
      </c>
      <c r="E191" s="4">
        <v>0</v>
      </c>
      <c r="F191" s="4">
        <v>231662113</v>
      </c>
    </row>
    <row r="192" spans="1:6" x14ac:dyDescent="0.25">
      <c r="A192" s="1">
        <v>2610</v>
      </c>
      <c r="B192" t="s">
        <v>197</v>
      </c>
      <c r="C192" t="s">
        <v>199</v>
      </c>
      <c r="D192" s="4">
        <v>616413089</v>
      </c>
      <c r="E192" s="4">
        <v>0</v>
      </c>
      <c r="F192" s="4">
        <v>616413089</v>
      </c>
    </row>
    <row r="193" spans="1:6" x14ac:dyDescent="0.25">
      <c r="A193" s="1">
        <v>2620</v>
      </c>
      <c r="B193" t="s">
        <v>200</v>
      </c>
      <c r="C193" t="s">
        <v>201</v>
      </c>
      <c r="D193" s="4">
        <v>74464270</v>
      </c>
      <c r="E193" s="4">
        <v>0</v>
      </c>
      <c r="F193" s="4">
        <v>74464270</v>
      </c>
    </row>
    <row r="194" spans="1:6" x14ac:dyDescent="0.25">
      <c r="A194" s="1">
        <v>2620</v>
      </c>
      <c r="B194" t="s">
        <v>233</v>
      </c>
      <c r="C194" t="s">
        <v>201</v>
      </c>
      <c r="D194" s="4">
        <v>136590</v>
      </c>
      <c r="E194" s="4">
        <v>0</v>
      </c>
      <c r="F194" s="4">
        <v>136590</v>
      </c>
    </row>
    <row r="195" spans="1:6" x14ac:dyDescent="0.25">
      <c r="A195" s="1">
        <v>2620</v>
      </c>
      <c r="B195" t="s">
        <v>260</v>
      </c>
      <c r="C195" t="s">
        <v>201</v>
      </c>
      <c r="D195" s="4">
        <v>7589170</v>
      </c>
      <c r="E195" s="4">
        <v>0</v>
      </c>
      <c r="F195" s="4">
        <v>7589170</v>
      </c>
    </row>
    <row r="196" spans="1:6" x14ac:dyDescent="0.25">
      <c r="A196" s="1">
        <v>2630</v>
      </c>
      <c r="B196" t="s">
        <v>162</v>
      </c>
      <c r="C196" t="s">
        <v>202</v>
      </c>
      <c r="D196" s="4">
        <v>5326646</v>
      </c>
      <c r="E196" s="4">
        <v>0</v>
      </c>
      <c r="F196" s="4">
        <v>5326646</v>
      </c>
    </row>
    <row r="197" spans="1:6" x14ac:dyDescent="0.25">
      <c r="A197" s="1">
        <v>2630</v>
      </c>
      <c r="B197" t="s">
        <v>200</v>
      </c>
      <c r="C197" t="s">
        <v>202</v>
      </c>
      <c r="D197" s="4">
        <v>26620430</v>
      </c>
      <c r="E197" s="4">
        <v>0</v>
      </c>
      <c r="F197" s="4">
        <v>26620430</v>
      </c>
    </row>
    <row r="198" spans="1:6" x14ac:dyDescent="0.25">
      <c r="A198" s="1">
        <v>2630</v>
      </c>
      <c r="B198" t="s">
        <v>233</v>
      </c>
      <c r="C198" t="s">
        <v>202</v>
      </c>
      <c r="D198" s="4">
        <v>708770</v>
      </c>
      <c r="E198" s="4">
        <v>0</v>
      </c>
      <c r="F198" s="4">
        <v>708770</v>
      </c>
    </row>
    <row r="199" spans="1:6" x14ac:dyDescent="0.25">
      <c r="A199" s="1">
        <v>2630</v>
      </c>
      <c r="B199" t="s">
        <v>260</v>
      </c>
      <c r="C199" t="s">
        <v>202</v>
      </c>
      <c r="D199" s="4">
        <v>2471950</v>
      </c>
      <c r="E199" s="4">
        <v>0</v>
      </c>
      <c r="F199" s="4">
        <v>2471950</v>
      </c>
    </row>
    <row r="200" spans="1:6" x14ac:dyDescent="0.25">
      <c r="A200" s="1">
        <v>2640</v>
      </c>
      <c r="B200" t="s">
        <v>203</v>
      </c>
      <c r="C200" t="s">
        <v>204</v>
      </c>
      <c r="D200" s="4">
        <v>5353427630</v>
      </c>
      <c r="E200" s="4">
        <v>0</v>
      </c>
      <c r="F200" s="4">
        <v>5353427630</v>
      </c>
    </row>
    <row r="201" spans="1:6" x14ac:dyDescent="0.25">
      <c r="A201" s="1">
        <v>2650</v>
      </c>
      <c r="B201" t="s">
        <v>205</v>
      </c>
      <c r="C201" t="s">
        <v>206</v>
      </c>
      <c r="D201" s="4">
        <v>17324312</v>
      </c>
      <c r="E201" s="4">
        <v>0</v>
      </c>
      <c r="F201" s="4">
        <v>17324312</v>
      </c>
    </row>
    <row r="202" spans="1:6" x14ac:dyDescent="0.25">
      <c r="A202" s="1">
        <v>2660</v>
      </c>
      <c r="B202" t="s">
        <v>205</v>
      </c>
      <c r="C202" t="s">
        <v>207</v>
      </c>
      <c r="D202" s="4">
        <v>94321259</v>
      </c>
      <c r="E202" s="4">
        <v>3602894</v>
      </c>
      <c r="F202" s="4">
        <v>90718365</v>
      </c>
    </row>
    <row r="203" spans="1:6" x14ac:dyDescent="0.25">
      <c r="A203" s="1">
        <v>2670</v>
      </c>
      <c r="B203" t="s">
        <v>205</v>
      </c>
      <c r="C203" t="s">
        <v>208</v>
      </c>
      <c r="D203" s="4">
        <v>28860778</v>
      </c>
      <c r="E203" s="4">
        <v>0</v>
      </c>
      <c r="F203" s="4">
        <v>28860778</v>
      </c>
    </row>
    <row r="204" spans="1:6" x14ac:dyDescent="0.25">
      <c r="A204" s="1">
        <v>2680</v>
      </c>
      <c r="B204" t="s">
        <v>51</v>
      </c>
      <c r="C204" t="s">
        <v>209</v>
      </c>
      <c r="D204" s="4">
        <v>3704410</v>
      </c>
      <c r="E204" s="4">
        <v>0</v>
      </c>
      <c r="F204" s="4">
        <v>3704410</v>
      </c>
    </row>
    <row r="205" spans="1:6" x14ac:dyDescent="0.25">
      <c r="A205" s="1">
        <v>2680</v>
      </c>
      <c r="B205" t="s">
        <v>205</v>
      </c>
      <c r="C205" t="s">
        <v>209</v>
      </c>
      <c r="D205" s="4">
        <v>9606219</v>
      </c>
      <c r="E205" s="4">
        <v>0</v>
      </c>
      <c r="F205" s="4">
        <v>9606219</v>
      </c>
    </row>
    <row r="206" spans="1:6" x14ac:dyDescent="0.25">
      <c r="A206" s="1">
        <v>2690</v>
      </c>
      <c r="B206" t="s">
        <v>210</v>
      </c>
      <c r="C206" t="s">
        <v>211</v>
      </c>
      <c r="D206" s="4">
        <v>1311018221</v>
      </c>
      <c r="E206" s="4">
        <v>78329032</v>
      </c>
      <c r="F206" s="4">
        <v>1232689189</v>
      </c>
    </row>
    <row r="207" spans="1:6" x14ac:dyDescent="0.25">
      <c r="A207" s="1">
        <v>2700</v>
      </c>
      <c r="B207" t="s">
        <v>210</v>
      </c>
      <c r="C207" t="s">
        <v>212</v>
      </c>
      <c r="D207" s="4">
        <v>1026232499</v>
      </c>
      <c r="E207" s="4">
        <v>20516818</v>
      </c>
      <c r="F207" s="4">
        <v>1005715681</v>
      </c>
    </row>
    <row r="208" spans="1:6" x14ac:dyDescent="0.25">
      <c r="A208" s="1">
        <v>2710</v>
      </c>
      <c r="B208" t="s">
        <v>213</v>
      </c>
      <c r="C208" t="s">
        <v>214</v>
      </c>
      <c r="D208" s="4">
        <v>662628890</v>
      </c>
      <c r="E208" s="4">
        <v>0</v>
      </c>
      <c r="F208" s="4">
        <v>662628890</v>
      </c>
    </row>
    <row r="209" spans="1:6" x14ac:dyDescent="0.25">
      <c r="A209" s="1">
        <v>2720</v>
      </c>
      <c r="B209" t="s">
        <v>213</v>
      </c>
      <c r="C209" t="s">
        <v>215</v>
      </c>
      <c r="D209" s="4">
        <v>352174830</v>
      </c>
      <c r="E209" s="4">
        <v>0</v>
      </c>
      <c r="F209" s="4">
        <v>352174830</v>
      </c>
    </row>
    <row r="210" spans="1:6" x14ac:dyDescent="0.25">
      <c r="A210" s="1">
        <v>2730</v>
      </c>
      <c r="B210" t="s">
        <v>216</v>
      </c>
      <c r="C210" t="s">
        <v>217</v>
      </c>
      <c r="D210" s="4">
        <v>111478006</v>
      </c>
      <c r="E210" s="4">
        <v>0</v>
      </c>
      <c r="F210" s="4">
        <v>111478006</v>
      </c>
    </row>
    <row r="211" spans="1:6" x14ac:dyDescent="0.25">
      <c r="A211" s="1">
        <v>2740</v>
      </c>
      <c r="B211" t="s">
        <v>216</v>
      </c>
      <c r="C211" t="s">
        <v>218</v>
      </c>
      <c r="D211" s="4">
        <v>73085884</v>
      </c>
      <c r="E211" s="4">
        <v>0</v>
      </c>
      <c r="F211" s="4">
        <v>73085884</v>
      </c>
    </row>
    <row r="212" spans="1:6" x14ac:dyDescent="0.25">
      <c r="A212" s="1">
        <v>2750</v>
      </c>
      <c r="B212" t="s">
        <v>32</v>
      </c>
      <c r="C212" t="s">
        <v>219</v>
      </c>
      <c r="D212" s="4">
        <v>6457614</v>
      </c>
      <c r="E212" s="4">
        <v>0</v>
      </c>
      <c r="F212" s="4">
        <v>6457614</v>
      </c>
    </row>
    <row r="213" spans="1:6" x14ac:dyDescent="0.25">
      <c r="A213" s="1">
        <v>2750</v>
      </c>
      <c r="B213" t="s">
        <v>216</v>
      </c>
      <c r="C213" t="s">
        <v>219</v>
      </c>
      <c r="D213" s="4">
        <v>37050363</v>
      </c>
      <c r="E213" s="4">
        <v>0</v>
      </c>
      <c r="F213" s="4">
        <v>37050363</v>
      </c>
    </row>
    <row r="214" spans="1:6" x14ac:dyDescent="0.25">
      <c r="A214" s="1">
        <v>2760</v>
      </c>
      <c r="B214" t="s">
        <v>220</v>
      </c>
      <c r="C214" t="s">
        <v>221</v>
      </c>
      <c r="D214" s="4">
        <v>146368670</v>
      </c>
      <c r="E214" s="4">
        <v>0</v>
      </c>
      <c r="F214" s="4">
        <v>146368670</v>
      </c>
    </row>
    <row r="215" spans="1:6" x14ac:dyDescent="0.25">
      <c r="A215" s="1">
        <v>2770</v>
      </c>
      <c r="B215" t="s">
        <v>220</v>
      </c>
      <c r="C215" t="s">
        <v>222</v>
      </c>
      <c r="D215" s="4">
        <v>1810377900</v>
      </c>
      <c r="E215" s="4">
        <v>93538024</v>
      </c>
      <c r="F215" s="4">
        <v>1716839876</v>
      </c>
    </row>
    <row r="216" spans="1:6" x14ac:dyDescent="0.25">
      <c r="A216" s="1">
        <v>2780</v>
      </c>
      <c r="B216" t="s">
        <v>213</v>
      </c>
      <c r="C216" t="s">
        <v>223</v>
      </c>
      <c r="D216" s="4">
        <v>411930</v>
      </c>
      <c r="E216" s="4">
        <v>0</v>
      </c>
      <c r="F216" s="4">
        <v>411930</v>
      </c>
    </row>
    <row r="217" spans="1:6" x14ac:dyDescent="0.25">
      <c r="A217" s="1">
        <v>2780</v>
      </c>
      <c r="B217" t="s">
        <v>220</v>
      </c>
      <c r="C217" t="s">
        <v>223</v>
      </c>
      <c r="D217" s="4">
        <v>132549660</v>
      </c>
      <c r="E217" s="4">
        <v>0</v>
      </c>
      <c r="F217" s="4">
        <v>132549660</v>
      </c>
    </row>
    <row r="218" spans="1:6" x14ac:dyDescent="0.25">
      <c r="A218" s="1">
        <v>2790</v>
      </c>
      <c r="B218" t="s">
        <v>224</v>
      </c>
      <c r="C218" t="s">
        <v>225</v>
      </c>
      <c r="D218" s="4">
        <v>31922569</v>
      </c>
      <c r="E218" s="4">
        <v>0</v>
      </c>
      <c r="F218" s="4">
        <v>31922569</v>
      </c>
    </row>
    <row r="219" spans="1:6" x14ac:dyDescent="0.25">
      <c r="A219" s="1">
        <v>2800</v>
      </c>
      <c r="B219" t="s">
        <v>224</v>
      </c>
      <c r="C219" t="s">
        <v>226</v>
      </c>
      <c r="D219" s="4">
        <v>43836381</v>
      </c>
      <c r="E219" s="4">
        <v>0</v>
      </c>
      <c r="F219" s="4">
        <v>43836381</v>
      </c>
    </row>
    <row r="220" spans="1:6" x14ac:dyDescent="0.25">
      <c r="A220" s="1">
        <v>2810</v>
      </c>
      <c r="B220" t="s">
        <v>32</v>
      </c>
      <c r="C220" t="s">
        <v>227</v>
      </c>
      <c r="D220" s="4">
        <v>200675</v>
      </c>
      <c r="E220" s="4">
        <v>0</v>
      </c>
      <c r="F220" s="4">
        <v>200675</v>
      </c>
    </row>
    <row r="221" spans="1:6" x14ac:dyDescent="0.25">
      <c r="A221" s="1">
        <v>2810</v>
      </c>
      <c r="B221" t="s">
        <v>216</v>
      </c>
      <c r="C221" t="s">
        <v>227</v>
      </c>
      <c r="D221" s="4">
        <v>13153608</v>
      </c>
      <c r="E221" s="4">
        <v>0</v>
      </c>
      <c r="F221" s="4">
        <v>13153608</v>
      </c>
    </row>
    <row r="222" spans="1:6" x14ac:dyDescent="0.25">
      <c r="A222" s="1">
        <v>2810</v>
      </c>
      <c r="B222" t="s">
        <v>224</v>
      </c>
      <c r="C222" t="s">
        <v>227</v>
      </c>
      <c r="D222" s="4">
        <v>27786558</v>
      </c>
      <c r="E222" s="4">
        <v>0</v>
      </c>
      <c r="F222" s="4">
        <v>27786558</v>
      </c>
    </row>
    <row r="223" spans="1:6" x14ac:dyDescent="0.25">
      <c r="A223" s="1">
        <v>2820</v>
      </c>
      <c r="B223" t="s">
        <v>228</v>
      </c>
      <c r="C223" t="s">
        <v>229</v>
      </c>
      <c r="D223" s="4">
        <v>74138172</v>
      </c>
      <c r="E223" s="4">
        <v>0</v>
      </c>
      <c r="F223" s="4">
        <v>74138172</v>
      </c>
    </row>
    <row r="224" spans="1:6" x14ac:dyDescent="0.25">
      <c r="A224" s="1">
        <v>2830</v>
      </c>
      <c r="B224" t="s">
        <v>230</v>
      </c>
      <c r="C224" t="s">
        <v>231</v>
      </c>
      <c r="D224" s="4">
        <v>1212428933</v>
      </c>
      <c r="E224" s="4">
        <v>0</v>
      </c>
      <c r="F224" s="4">
        <v>1212428933</v>
      </c>
    </row>
    <row r="225" spans="1:6" x14ac:dyDescent="0.25">
      <c r="A225" s="1">
        <v>2840</v>
      </c>
      <c r="B225" t="s">
        <v>179</v>
      </c>
      <c r="C225" t="s">
        <v>232</v>
      </c>
      <c r="D225" s="4">
        <v>9233250</v>
      </c>
      <c r="E225" s="4">
        <v>0</v>
      </c>
      <c r="F225" s="4">
        <v>9233250</v>
      </c>
    </row>
    <row r="226" spans="1:6" x14ac:dyDescent="0.25">
      <c r="A226" s="1">
        <v>2840</v>
      </c>
      <c r="B226" t="s">
        <v>230</v>
      </c>
      <c r="C226" t="s">
        <v>232</v>
      </c>
      <c r="D226" s="4">
        <v>43969291</v>
      </c>
      <c r="E226" s="4">
        <v>0</v>
      </c>
      <c r="F226" s="4">
        <v>43969291</v>
      </c>
    </row>
    <row r="227" spans="1:6" x14ac:dyDescent="0.25">
      <c r="A227" s="1">
        <v>2862</v>
      </c>
      <c r="B227" t="s">
        <v>200</v>
      </c>
      <c r="C227" t="s">
        <v>234</v>
      </c>
      <c r="D227" s="4">
        <v>62510</v>
      </c>
      <c r="E227" s="4">
        <v>0</v>
      </c>
      <c r="F227" s="4">
        <v>62510</v>
      </c>
    </row>
    <row r="228" spans="1:6" x14ac:dyDescent="0.25">
      <c r="A228" s="1">
        <v>2862</v>
      </c>
      <c r="B228" t="s">
        <v>233</v>
      </c>
      <c r="C228" t="s">
        <v>234</v>
      </c>
      <c r="D228" s="4">
        <v>30017913</v>
      </c>
      <c r="E228" s="4">
        <v>0</v>
      </c>
      <c r="F228" s="4">
        <v>30017913</v>
      </c>
    </row>
    <row r="229" spans="1:6" x14ac:dyDescent="0.25">
      <c r="A229" s="1">
        <v>2865</v>
      </c>
      <c r="B229" t="s">
        <v>233</v>
      </c>
      <c r="C229" t="s">
        <v>235</v>
      </c>
      <c r="D229" s="4">
        <v>27394549</v>
      </c>
      <c r="E229" s="4">
        <v>0</v>
      </c>
      <c r="F229" s="4">
        <v>27394549</v>
      </c>
    </row>
    <row r="230" spans="1:6" x14ac:dyDescent="0.25">
      <c r="A230" s="1">
        <v>3000</v>
      </c>
      <c r="B230" t="s">
        <v>236</v>
      </c>
      <c r="C230" t="s">
        <v>237</v>
      </c>
      <c r="D230" s="4">
        <v>3443140260</v>
      </c>
      <c r="E230" s="4">
        <v>61950660</v>
      </c>
      <c r="F230" s="4">
        <v>3381189600</v>
      </c>
    </row>
    <row r="231" spans="1:6" x14ac:dyDescent="0.25">
      <c r="A231" s="1">
        <v>3010</v>
      </c>
      <c r="B231" t="s">
        <v>238</v>
      </c>
      <c r="C231" t="s">
        <v>239</v>
      </c>
      <c r="D231" s="4">
        <v>430836860</v>
      </c>
      <c r="E231" s="4">
        <v>0</v>
      </c>
      <c r="F231" s="4">
        <v>430836860</v>
      </c>
    </row>
    <row r="232" spans="1:6" x14ac:dyDescent="0.25">
      <c r="A232" s="1">
        <v>3020</v>
      </c>
      <c r="B232" t="s">
        <v>238</v>
      </c>
      <c r="C232" t="s">
        <v>240</v>
      </c>
      <c r="D232" s="4">
        <v>425351880</v>
      </c>
      <c r="E232" s="4">
        <v>12695714</v>
      </c>
      <c r="F232" s="4">
        <v>412656166</v>
      </c>
    </row>
    <row r="233" spans="1:6" x14ac:dyDescent="0.25">
      <c r="A233" s="1">
        <v>3030</v>
      </c>
      <c r="B233" t="s">
        <v>241</v>
      </c>
      <c r="C233" t="s">
        <v>242</v>
      </c>
      <c r="D233" s="4">
        <v>49472189</v>
      </c>
      <c r="E233" s="4">
        <v>0</v>
      </c>
      <c r="F233" s="4">
        <v>49472189</v>
      </c>
    </row>
    <row r="234" spans="1:6" x14ac:dyDescent="0.25">
      <c r="A234" s="1">
        <v>3040</v>
      </c>
      <c r="B234" t="s">
        <v>241</v>
      </c>
      <c r="C234" t="s">
        <v>243</v>
      </c>
      <c r="D234" s="4">
        <v>32866252</v>
      </c>
      <c r="E234" s="4">
        <v>0</v>
      </c>
      <c r="F234" s="4">
        <v>32866252</v>
      </c>
    </row>
    <row r="235" spans="1:6" x14ac:dyDescent="0.25">
      <c r="A235" s="1">
        <v>3050</v>
      </c>
      <c r="B235" t="s">
        <v>241</v>
      </c>
      <c r="C235" t="s">
        <v>244</v>
      </c>
      <c r="D235" s="4">
        <v>22633247</v>
      </c>
      <c r="E235" s="4">
        <v>0</v>
      </c>
      <c r="F235" s="4">
        <v>22633247</v>
      </c>
    </row>
    <row r="236" spans="1:6" x14ac:dyDescent="0.25">
      <c r="A236" s="1">
        <v>3060</v>
      </c>
      <c r="B236" t="s">
        <v>241</v>
      </c>
      <c r="C236" t="s">
        <v>245</v>
      </c>
      <c r="D236" s="4">
        <v>29505049</v>
      </c>
      <c r="E236" s="4">
        <v>0</v>
      </c>
      <c r="F236" s="4">
        <v>29505049</v>
      </c>
    </row>
    <row r="237" spans="1:6" x14ac:dyDescent="0.25">
      <c r="A237" s="1">
        <v>3070</v>
      </c>
      <c r="B237" t="s">
        <v>241</v>
      </c>
      <c r="C237" t="s">
        <v>246</v>
      </c>
      <c r="D237" s="4">
        <v>38019354</v>
      </c>
      <c r="E237" s="4">
        <v>0</v>
      </c>
      <c r="F237" s="4">
        <v>38019354</v>
      </c>
    </row>
    <row r="238" spans="1:6" x14ac:dyDescent="0.25">
      <c r="A238" s="1">
        <v>3080</v>
      </c>
      <c r="B238" t="s">
        <v>247</v>
      </c>
      <c r="C238" t="s">
        <v>248</v>
      </c>
      <c r="D238" s="4">
        <v>1693308240</v>
      </c>
      <c r="E238" s="4">
        <v>312630</v>
      </c>
      <c r="F238" s="4">
        <v>1692995610</v>
      </c>
    </row>
    <row r="239" spans="1:6" x14ac:dyDescent="0.25">
      <c r="A239" s="1">
        <v>3085</v>
      </c>
      <c r="B239" t="s">
        <v>247</v>
      </c>
      <c r="C239" t="s">
        <v>249</v>
      </c>
      <c r="D239" s="4">
        <v>1177966320</v>
      </c>
      <c r="E239" s="4">
        <v>0</v>
      </c>
      <c r="F239" s="4">
        <v>1177966320</v>
      </c>
    </row>
    <row r="240" spans="1:6" x14ac:dyDescent="0.25">
      <c r="A240" s="1">
        <v>3090</v>
      </c>
      <c r="B240" t="s">
        <v>24</v>
      </c>
      <c r="C240" t="s">
        <v>250</v>
      </c>
      <c r="D240" s="4">
        <v>6898210</v>
      </c>
      <c r="E240" s="4">
        <v>0</v>
      </c>
      <c r="F240" s="4">
        <v>6898210</v>
      </c>
    </row>
    <row r="241" spans="1:6" x14ac:dyDescent="0.25">
      <c r="A241" s="1">
        <v>3090</v>
      </c>
      <c r="B241" t="s">
        <v>247</v>
      </c>
      <c r="C241" t="s">
        <v>250</v>
      </c>
      <c r="D241" s="4">
        <v>2440920610</v>
      </c>
      <c r="E241" s="4">
        <v>0</v>
      </c>
      <c r="F241" s="4">
        <v>2440920610</v>
      </c>
    </row>
    <row r="242" spans="1:6" x14ac:dyDescent="0.25">
      <c r="A242" s="1">
        <v>3100</v>
      </c>
      <c r="B242" t="s">
        <v>247</v>
      </c>
      <c r="C242" t="s">
        <v>251</v>
      </c>
      <c r="D242" s="4">
        <v>2340489110</v>
      </c>
      <c r="E242" s="4">
        <v>1211110</v>
      </c>
      <c r="F242" s="4">
        <v>2339278000</v>
      </c>
    </row>
    <row r="243" spans="1:6" x14ac:dyDescent="0.25">
      <c r="A243" s="1">
        <v>3110</v>
      </c>
      <c r="B243" t="s">
        <v>147</v>
      </c>
      <c r="C243" t="s">
        <v>252</v>
      </c>
      <c r="D243" s="4">
        <v>629350</v>
      </c>
      <c r="E243" s="4">
        <v>0</v>
      </c>
      <c r="F243" s="4">
        <v>629350</v>
      </c>
    </row>
    <row r="244" spans="1:6" x14ac:dyDescent="0.25">
      <c r="A244" s="1">
        <v>3110</v>
      </c>
      <c r="B244" t="s">
        <v>247</v>
      </c>
      <c r="C244" t="s">
        <v>252</v>
      </c>
      <c r="D244" s="4">
        <v>1327723300</v>
      </c>
      <c r="E244" s="4">
        <v>0</v>
      </c>
      <c r="F244" s="4">
        <v>1327723300</v>
      </c>
    </row>
    <row r="245" spans="1:6" x14ac:dyDescent="0.25">
      <c r="A245" s="1">
        <v>3120</v>
      </c>
      <c r="B245" t="s">
        <v>247</v>
      </c>
      <c r="C245" t="s">
        <v>253</v>
      </c>
      <c r="D245" s="4">
        <v>3128585710</v>
      </c>
      <c r="E245" s="4">
        <v>192933893</v>
      </c>
      <c r="F245" s="4">
        <v>2935651817</v>
      </c>
    </row>
    <row r="246" spans="1:6" x14ac:dyDescent="0.25">
      <c r="A246" s="1">
        <v>3130</v>
      </c>
      <c r="B246" t="s">
        <v>247</v>
      </c>
      <c r="C246" t="s">
        <v>254</v>
      </c>
      <c r="D246" s="4">
        <v>4176082130</v>
      </c>
      <c r="E246" s="4">
        <v>0</v>
      </c>
      <c r="F246" s="4">
        <v>4176082130</v>
      </c>
    </row>
    <row r="247" spans="1:6" x14ac:dyDescent="0.25">
      <c r="A247" s="1">
        <v>3140</v>
      </c>
      <c r="B247" t="s">
        <v>268</v>
      </c>
      <c r="C247" t="s">
        <v>255</v>
      </c>
      <c r="D247" s="4">
        <v>3233550</v>
      </c>
      <c r="E247" s="4">
        <v>0</v>
      </c>
      <c r="F247" s="4">
        <v>3233550</v>
      </c>
    </row>
    <row r="248" spans="1:6" x14ac:dyDescent="0.25">
      <c r="A248" s="1">
        <v>3140</v>
      </c>
      <c r="B248" t="s">
        <v>247</v>
      </c>
      <c r="C248" t="s">
        <v>255</v>
      </c>
      <c r="D248" s="4">
        <v>1772431180</v>
      </c>
      <c r="E248" s="4">
        <v>46477481</v>
      </c>
      <c r="F248" s="4">
        <v>1725953699</v>
      </c>
    </row>
    <row r="249" spans="1:6" x14ac:dyDescent="0.25">
      <c r="A249" s="1">
        <v>3145</v>
      </c>
      <c r="B249" t="s">
        <v>247</v>
      </c>
      <c r="C249" t="s">
        <v>256</v>
      </c>
      <c r="D249" s="4">
        <v>574355450</v>
      </c>
      <c r="E249" s="4">
        <v>0</v>
      </c>
      <c r="F249" s="4">
        <v>574355450</v>
      </c>
    </row>
    <row r="250" spans="1:6" x14ac:dyDescent="0.25">
      <c r="A250" s="1">
        <v>3146</v>
      </c>
      <c r="B250" t="s">
        <v>182</v>
      </c>
      <c r="C250" t="s">
        <v>257</v>
      </c>
      <c r="D250" s="4">
        <v>16715</v>
      </c>
      <c r="E250" s="4">
        <v>0</v>
      </c>
      <c r="F250" s="4">
        <v>16715</v>
      </c>
    </row>
    <row r="251" spans="1:6" x14ac:dyDescent="0.25">
      <c r="A251" s="1">
        <v>3146</v>
      </c>
      <c r="B251" t="s">
        <v>247</v>
      </c>
      <c r="C251" t="s">
        <v>257</v>
      </c>
      <c r="D251" s="4">
        <v>740132460</v>
      </c>
      <c r="E251" s="4">
        <v>0</v>
      </c>
      <c r="F251" s="4">
        <v>740132460</v>
      </c>
    </row>
    <row r="252" spans="1:6" x14ac:dyDescent="0.25">
      <c r="A252" s="1">
        <v>3147</v>
      </c>
      <c r="B252" t="s">
        <v>162</v>
      </c>
      <c r="C252" t="s">
        <v>258</v>
      </c>
      <c r="D252" s="4">
        <v>958360</v>
      </c>
      <c r="E252" s="4">
        <v>0</v>
      </c>
      <c r="F252" s="4">
        <v>958360</v>
      </c>
    </row>
    <row r="253" spans="1:6" x14ac:dyDescent="0.25">
      <c r="A253" s="1">
        <v>3147</v>
      </c>
      <c r="B253" t="s">
        <v>247</v>
      </c>
      <c r="C253" t="s">
        <v>258</v>
      </c>
      <c r="D253" s="4">
        <v>578197750</v>
      </c>
      <c r="E253" s="4">
        <v>0</v>
      </c>
      <c r="F253" s="4">
        <v>578197750</v>
      </c>
    </row>
    <row r="254" spans="1:6" x14ac:dyDescent="0.25">
      <c r="A254" s="1">
        <v>3148</v>
      </c>
      <c r="B254" t="s">
        <v>247</v>
      </c>
      <c r="C254" t="s">
        <v>259</v>
      </c>
      <c r="D254" s="4">
        <v>579274570</v>
      </c>
      <c r="E254" s="4">
        <v>0</v>
      </c>
      <c r="F254" s="4">
        <v>579274570</v>
      </c>
    </row>
    <row r="255" spans="1:6" x14ac:dyDescent="0.25">
      <c r="A255" s="1">
        <v>3200</v>
      </c>
      <c r="B255" t="s">
        <v>260</v>
      </c>
      <c r="C255" t="s">
        <v>261</v>
      </c>
      <c r="D255" s="4">
        <v>164894890</v>
      </c>
      <c r="E255" s="4">
        <v>0</v>
      </c>
      <c r="F255" s="4">
        <v>164894890</v>
      </c>
    </row>
    <row r="256" spans="1:6" x14ac:dyDescent="0.25">
      <c r="A256" s="1">
        <v>3210</v>
      </c>
      <c r="B256" t="s">
        <v>260</v>
      </c>
      <c r="C256" t="s">
        <v>262</v>
      </c>
      <c r="D256" s="4">
        <v>139736680</v>
      </c>
      <c r="E256" s="4">
        <v>0</v>
      </c>
      <c r="F256" s="4">
        <v>139736680</v>
      </c>
    </row>
    <row r="257" spans="1:6" x14ac:dyDescent="0.25">
      <c r="A257" s="1">
        <v>3220</v>
      </c>
      <c r="B257" t="s">
        <v>135</v>
      </c>
      <c r="C257" t="s">
        <v>263</v>
      </c>
      <c r="D257" s="4">
        <v>27215</v>
      </c>
      <c r="E257" s="4">
        <v>0</v>
      </c>
      <c r="F257" s="4">
        <v>27215</v>
      </c>
    </row>
    <row r="258" spans="1:6" x14ac:dyDescent="0.25">
      <c r="A258" s="1">
        <v>3220</v>
      </c>
      <c r="B258" t="s">
        <v>260</v>
      </c>
      <c r="C258" t="s">
        <v>263</v>
      </c>
      <c r="D258" s="4">
        <v>20466540</v>
      </c>
      <c r="E258" s="4">
        <v>0</v>
      </c>
      <c r="F258" s="4">
        <v>20466540</v>
      </c>
    </row>
    <row r="259" spans="1:6" x14ac:dyDescent="0.25">
      <c r="A259" s="1">
        <v>3230</v>
      </c>
      <c r="B259" t="s">
        <v>135</v>
      </c>
      <c r="C259" t="s">
        <v>264</v>
      </c>
      <c r="D259" s="4">
        <v>1219351</v>
      </c>
      <c r="E259" s="4">
        <v>0</v>
      </c>
      <c r="F259" s="4">
        <v>1219351</v>
      </c>
    </row>
    <row r="260" spans="1:6" x14ac:dyDescent="0.25">
      <c r="A260" s="1">
        <v>3230</v>
      </c>
      <c r="B260" t="s">
        <v>260</v>
      </c>
      <c r="C260" t="s">
        <v>264</v>
      </c>
      <c r="D260" s="4">
        <v>15352910</v>
      </c>
      <c r="E260" s="4">
        <v>0</v>
      </c>
      <c r="F260" s="4">
        <v>15352910</v>
      </c>
    </row>
    <row r="261" spans="1:6" x14ac:dyDescent="0.25">
      <c r="D261" s="4">
        <f>SUM(D2:D260)</f>
        <v>187315659754</v>
      </c>
      <c r="E261" s="4">
        <f>SUM(E2:E260)</f>
        <v>5880322831</v>
      </c>
      <c r="F261" s="4">
        <f>SUM(F2:F260)</f>
        <v>181435336923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Mill Levies</vt:lpstr>
      <vt:lpstr>Dec2023Data</vt:lpstr>
      <vt:lpstr>ByCounty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Meyers, Jacqueline</dc:creator>
  <cp:lastModifiedBy>Fornecker, Gene</cp:lastModifiedBy>
  <dcterms:created xsi:type="dcterms:W3CDTF">2024-01-09T22:29:59Z</dcterms:created>
  <dcterms:modified xsi:type="dcterms:W3CDTF">2024-03-14T15:02:07Z</dcterms:modified>
</cp:coreProperties>
</file>