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Categorical Payments\FY22 Categorical worksheets\Website Accessible\"/>
    </mc:Choice>
  </mc:AlternateContent>
  <xr:revisionPtr revIDLastSave="0" documentId="8_{C327D559-4610-42C0-AE8A-3917D14CBA8C}" xr6:coauthVersionLast="47" xr6:coauthVersionMax="47" xr10:uidLastSave="{00000000-0000-0000-0000-000000000000}"/>
  <bookViews>
    <workbookView xWindow="960" yWindow="-120" windowWidth="27960" windowHeight="18240" activeTab="3" xr2:uid="{00000000-000D-0000-FFFF-FFFF00000000}"/>
  </bookViews>
  <sheets>
    <sheet name="Summary" sheetId="10" r:id="rId1"/>
    <sheet name="ECEA" sheetId="2" r:id="rId2"/>
    <sheet name="ELPA" sheetId="8" r:id="rId3"/>
    <sheet name="Transportation" sheetId="6" r:id="rId4"/>
    <sheet name="CTA" sheetId="11" r:id="rId5"/>
    <sheet name="Small Attendance Center" sheetId="9" r:id="rId6"/>
  </sheets>
  <definedNames>
    <definedName name="_xlnm._FilterDatabase" localSheetId="1" hidden="1">ECEA!$J$92</definedName>
    <definedName name="MOUNTAIN" localSheetId="2">#REF!</definedName>
    <definedName name="MOUNTAIN">#REF!</definedName>
    <definedName name="OUTLAY" localSheetId="2">#REF!</definedName>
    <definedName name="OUTLAY">#REF!</definedName>
    <definedName name="_xlnm.Print_Area" localSheetId="5">'Small Attendance Center'!$B$7:$M$34</definedName>
    <definedName name="_xlnm.Print_Titles" localSheetId="4">CTA!$1:$3</definedName>
    <definedName name="_xlnm.Print_Titles" localSheetId="1">ECEA!$17:$24</definedName>
    <definedName name="_xlnm.Print_Titles" localSheetId="2">ELPA!$4:$4</definedName>
    <definedName name="_xlnm.Print_Titles" localSheetId="3">Transportation!$4:$6</definedName>
    <definedName name="RURAL" localSheetId="2">#REF!</definedName>
    <definedName name="RURAL">#REF!</definedName>
    <definedName name="URBAN" localSheetId="2">#REF!</definedName>
    <definedName name="URBA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0" i="2" l="1"/>
  <c r="C9" i="10" l="1"/>
  <c r="D204" i="11" l="1"/>
  <c r="B9" i="10" s="1"/>
  <c r="I90" i="2" l="1"/>
  <c r="F185" i="8" l="1"/>
  <c r="E185" i="8" l="1"/>
  <c r="K66" i="2" l="1"/>
  <c r="L66" i="2" s="1"/>
  <c r="G66" i="2"/>
  <c r="J66" i="2" s="1"/>
  <c r="G67" i="2"/>
  <c r="J67" i="2" s="1"/>
  <c r="G68" i="2"/>
  <c r="J68" i="2" s="1"/>
  <c r="G69" i="2"/>
  <c r="J69" i="2" s="1"/>
  <c r="G70" i="2"/>
  <c r="J70" i="2" s="1"/>
  <c r="G71" i="2"/>
  <c r="J71" i="2" s="1"/>
  <c r="G72" i="2"/>
  <c r="J72" i="2" s="1"/>
  <c r="G73" i="2"/>
  <c r="J73" i="2" s="1"/>
  <c r="G74" i="2"/>
  <c r="J74" i="2" s="1"/>
  <c r="G75" i="2"/>
  <c r="J75" i="2" s="1"/>
  <c r="G76" i="2"/>
  <c r="J76" i="2" s="1"/>
  <c r="G77" i="2"/>
  <c r="J77" i="2" s="1"/>
  <c r="G78" i="2"/>
  <c r="J78" i="2" s="1"/>
  <c r="G79" i="2"/>
  <c r="J79" i="2" s="1"/>
  <c r="G80" i="2"/>
  <c r="J80" i="2" s="1"/>
  <c r="G81" i="2"/>
  <c r="J81" i="2" s="1"/>
  <c r="G82" i="2"/>
  <c r="J82" i="2" s="1"/>
  <c r="G83" i="2"/>
  <c r="J83" i="2" s="1"/>
  <c r="G84" i="2"/>
  <c r="J84" i="2" s="1"/>
  <c r="G85" i="2"/>
  <c r="J85" i="2" s="1"/>
  <c r="G86" i="2"/>
  <c r="J86" i="2" s="1"/>
  <c r="G87" i="2"/>
  <c r="J87" i="2" s="1"/>
  <c r="G88" i="2"/>
  <c r="J88" i="2" s="1"/>
  <c r="G26" i="2"/>
  <c r="J26" i="2" s="1"/>
  <c r="G27" i="2"/>
  <c r="J27" i="2" s="1"/>
  <c r="G28" i="2"/>
  <c r="J28" i="2" s="1"/>
  <c r="G29" i="2"/>
  <c r="J29" i="2" s="1"/>
  <c r="G30" i="2"/>
  <c r="J30" i="2" s="1"/>
  <c r="G31" i="2"/>
  <c r="J31" i="2" s="1"/>
  <c r="G32" i="2"/>
  <c r="J32" i="2" s="1"/>
  <c r="G33" i="2"/>
  <c r="J33" i="2" s="1"/>
  <c r="G34" i="2"/>
  <c r="J34" i="2" s="1"/>
  <c r="G35" i="2"/>
  <c r="J35" i="2" s="1"/>
  <c r="G36" i="2"/>
  <c r="J36" i="2" s="1"/>
  <c r="G37" i="2"/>
  <c r="J37" i="2" s="1"/>
  <c r="G38" i="2"/>
  <c r="J38" i="2" s="1"/>
  <c r="G39" i="2"/>
  <c r="J39" i="2" s="1"/>
  <c r="G40" i="2"/>
  <c r="J40" i="2" s="1"/>
  <c r="G41" i="2"/>
  <c r="J41" i="2" s="1"/>
  <c r="G42" i="2"/>
  <c r="J42" i="2" s="1"/>
  <c r="G43" i="2"/>
  <c r="J43" i="2" s="1"/>
  <c r="G44" i="2"/>
  <c r="J44" i="2" s="1"/>
  <c r="G45" i="2"/>
  <c r="J45" i="2" s="1"/>
  <c r="G46" i="2"/>
  <c r="J46" i="2" s="1"/>
  <c r="G47" i="2"/>
  <c r="J47" i="2" s="1"/>
  <c r="G48" i="2"/>
  <c r="J48" i="2" s="1"/>
  <c r="G49" i="2"/>
  <c r="J49" i="2" s="1"/>
  <c r="G50" i="2"/>
  <c r="J50" i="2" s="1"/>
  <c r="G51" i="2"/>
  <c r="J51" i="2" s="1"/>
  <c r="G52" i="2"/>
  <c r="J52" i="2" s="1"/>
  <c r="G53" i="2"/>
  <c r="J53" i="2" s="1"/>
  <c r="G54" i="2"/>
  <c r="J54" i="2" s="1"/>
  <c r="G55" i="2"/>
  <c r="J55" i="2" s="1"/>
  <c r="G56" i="2"/>
  <c r="J56" i="2" s="1"/>
  <c r="G57" i="2"/>
  <c r="J57" i="2" s="1"/>
  <c r="G58" i="2"/>
  <c r="J58" i="2" s="1"/>
  <c r="G59" i="2"/>
  <c r="J59" i="2" s="1"/>
  <c r="G60" i="2"/>
  <c r="J60" i="2" s="1"/>
  <c r="G61" i="2"/>
  <c r="J61" i="2" s="1"/>
  <c r="G62" i="2"/>
  <c r="J62" i="2" s="1"/>
  <c r="G63" i="2"/>
  <c r="J63" i="2" s="1"/>
  <c r="G64" i="2"/>
  <c r="J64" i="2" s="1"/>
  <c r="G65" i="2"/>
  <c r="J65" i="2" s="1"/>
  <c r="G25" i="2"/>
  <c r="J25" i="2" s="1"/>
  <c r="E29" i="9" l="1"/>
  <c r="M29" i="9" l="1"/>
  <c r="B10" i="10" s="1"/>
  <c r="L29" i="9"/>
  <c r="C10" i="10" s="1"/>
  <c r="L36" i="9" l="1"/>
  <c r="L34" i="9"/>
  <c r="E204" i="11" l="1"/>
  <c r="C8" i="10" l="1"/>
  <c r="B8" i="10"/>
  <c r="K72" i="2" l="1"/>
  <c r="K25" i="2"/>
  <c r="L25" i="2" l="1"/>
  <c r="L72" i="2"/>
  <c r="G90" i="2"/>
  <c r="H90" i="2"/>
  <c r="H5" i="8" l="1"/>
  <c r="I5" i="8" s="1"/>
  <c r="H6" i="8" l="1"/>
  <c r="I6" i="8" l="1"/>
  <c r="H7" i="8"/>
  <c r="I7" i="8" l="1"/>
  <c r="H8" i="8"/>
  <c r="I8" i="8" l="1"/>
  <c r="H9" i="8"/>
  <c r="H10" i="8" l="1"/>
  <c r="I9" i="8"/>
  <c r="H11" i="8" l="1"/>
  <c r="I10" i="8"/>
  <c r="I11" i="8" l="1"/>
  <c r="H12" i="8"/>
  <c r="H13" i="8" l="1"/>
  <c r="I12" i="8"/>
  <c r="I13" i="8" l="1"/>
  <c r="H14" i="8"/>
  <c r="H15" i="8" l="1"/>
  <c r="I14" i="8"/>
  <c r="H16" i="8" l="1"/>
  <c r="I15" i="8"/>
  <c r="H17" i="8" l="1"/>
  <c r="I16" i="8"/>
  <c r="I17" i="8" l="1"/>
  <c r="H18" i="8"/>
  <c r="H19" i="8" l="1"/>
  <c r="I18" i="8"/>
  <c r="H20" i="8" l="1"/>
  <c r="I19" i="8"/>
  <c r="H21" i="8" l="1"/>
  <c r="I20" i="8"/>
  <c r="H22" i="8" l="1"/>
  <c r="I21" i="8"/>
  <c r="H23" i="8" l="1"/>
  <c r="I22" i="8"/>
  <c r="I23" i="8" l="1"/>
  <c r="H24" i="8"/>
  <c r="H25" i="8" l="1"/>
  <c r="I24" i="8"/>
  <c r="I25" i="8" l="1"/>
  <c r="H26" i="8"/>
  <c r="H27" i="8" l="1"/>
  <c r="I26" i="8"/>
  <c r="I27" i="8" l="1"/>
  <c r="H28" i="8"/>
  <c r="H29" i="8" l="1"/>
  <c r="I28" i="8"/>
  <c r="I29" i="8" l="1"/>
  <c r="H30" i="8"/>
  <c r="I30" i="8" l="1"/>
  <c r="H31" i="8"/>
  <c r="I31" i="8" l="1"/>
  <c r="H32" i="8"/>
  <c r="H33" i="8" l="1"/>
  <c r="I32" i="8"/>
  <c r="I33" i="8" l="1"/>
  <c r="H34" i="8"/>
  <c r="I34" i="8" l="1"/>
  <c r="H35" i="8"/>
  <c r="H36" i="8" l="1"/>
  <c r="I35" i="8"/>
  <c r="H37" i="8" l="1"/>
  <c r="I36" i="8"/>
  <c r="I37" i="8" l="1"/>
  <c r="H38" i="8"/>
  <c r="I38" i="8" l="1"/>
  <c r="H39" i="8"/>
  <c r="I39" i="8" l="1"/>
  <c r="H40" i="8"/>
  <c r="H41" i="8" l="1"/>
  <c r="I40" i="8"/>
  <c r="I41" i="8" l="1"/>
  <c r="H42" i="8"/>
  <c r="I42" i="8" l="1"/>
  <c r="H43" i="8"/>
  <c r="H44" i="8" l="1"/>
  <c r="I43" i="8"/>
  <c r="H45" i="8" l="1"/>
  <c r="I44" i="8"/>
  <c r="I45" i="8" l="1"/>
  <c r="H46" i="8"/>
  <c r="I46" i="8" l="1"/>
  <c r="H47" i="8"/>
  <c r="I47" i="8" l="1"/>
  <c r="H48" i="8"/>
  <c r="H49" i="8" l="1"/>
  <c r="I48" i="8"/>
  <c r="I49" i="8" l="1"/>
  <c r="H50" i="8"/>
  <c r="K38" i="2"/>
  <c r="L38" i="2" s="1"/>
  <c r="K88" i="2"/>
  <c r="L88" i="2" s="1"/>
  <c r="K87" i="2"/>
  <c r="L87" i="2" s="1"/>
  <c r="K86" i="2"/>
  <c r="L86" i="2" s="1"/>
  <c r="K85" i="2"/>
  <c r="L85" i="2" s="1"/>
  <c r="K84" i="2"/>
  <c r="L84" i="2" s="1"/>
  <c r="K83" i="2"/>
  <c r="L83" i="2" s="1"/>
  <c r="K82" i="2"/>
  <c r="L82" i="2" s="1"/>
  <c r="K81" i="2"/>
  <c r="L81" i="2" s="1"/>
  <c r="K80" i="2"/>
  <c r="L80" i="2" s="1"/>
  <c r="K79" i="2"/>
  <c r="L79" i="2" s="1"/>
  <c r="K78" i="2"/>
  <c r="L78" i="2" s="1"/>
  <c r="K77" i="2"/>
  <c r="L77" i="2" s="1"/>
  <c r="K76" i="2"/>
  <c r="L76" i="2" s="1"/>
  <c r="K75" i="2"/>
  <c r="L75" i="2" s="1"/>
  <c r="K74" i="2"/>
  <c r="L74" i="2" s="1"/>
  <c r="K73" i="2"/>
  <c r="L73" i="2" s="1"/>
  <c r="K71" i="2"/>
  <c r="L71" i="2" s="1"/>
  <c r="K70" i="2"/>
  <c r="L70" i="2" s="1"/>
  <c r="K69" i="2"/>
  <c r="L69" i="2" s="1"/>
  <c r="K68" i="2"/>
  <c r="L68" i="2" s="1"/>
  <c r="K67" i="2"/>
  <c r="L67" i="2" s="1"/>
  <c r="K65" i="2"/>
  <c r="L65" i="2" s="1"/>
  <c r="K64" i="2"/>
  <c r="L64" i="2" s="1"/>
  <c r="K63" i="2"/>
  <c r="L63" i="2" s="1"/>
  <c r="K62" i="2"/>
  <c r="L62" i="2" s="1"/>
  <c r="K61" i="2"/>
  <c r="L61" i="2" s="1"/>
  <c r="K60" i="2"/>
  <c r="L60" i="2" s="1"/>
  <c r="K59" i="2"/>
  <c r="L59" i="2" s="1"/>
  <c r="K58" i="2"/>
  <c r="L58" i="2" s="1"/>
  <c r="K57" i="2"/>
  <c r="L57" i="2" s="1"/>
  <c r="K56" i="2"/>
  <c r="L56" i="2" s="1"/>
  <c r="K55" i="2"/>
  <c r="L55" i="2" s="1"/>
  <c r="K54" i="2"/>
  <c r="L54" i="2" s="1"/>
  <c r="K53" i="2"/>
  <c r="L53" i="2" s="1"/>
  <c r="K52" i="2"/>
  <c r="L52" i="2" s="1"/>
  <c r="K51" i="2"/>
  <c r="L51" i="2" s="1"/>
  <c r="K50" i="2"/>
  <c r="L50" i="2" s="1"/>
  <c r="K49" i="2"/>
  <c r="L49" i="2" s="1"/>
  <c r="K48" i="2"/>
  <c r="L48" i="2" s="1"/>
  <c r="K47" i="2"/>
  <c r="L47" i="2" s="1"/>
  <c r="K46" i="2"/>
  <c r="L46" i="2" s="1"/>
  <c r="K45" i="2"/>
  <c r="L45" i="2" s="1"/>
  <c r="K44" i="2"/>
  <c r="L44" i="2" s="1"/>
  <c r="K43" i="2"/>
  <c r="L43" i="2" s="1"/>
  <c r="K42" i="2"/>
  <c r="L42" i="2" s="1"/>
  <c r="K41" i="2"/>
  <c r="L41" i="2" s="1"/>
  <c r="K40" i="2"/>
  <c r="L40" i="2" s="1"/>
  <c r="K39" i="2"/>
  <c r="L39" i="2" s="1"/>
  <c r="K37" i="2"/>
  <c r="L37" i="2" s="1"/>
  <c r="K36" i="2"/>
  <c r="L36" i="2" s="1"/>
  <c r="K35" i="2"/>
  <c r="L35" i="2" s="1"/>
  <c r="K34" i="2"/>
  <c r="L34" i="2" s="1"/>
  <c r="K33" i="2"/>
  <c r="L33" i="2" s="1"/>
  <c r="K32" i="2"/>
  <c r="L32" i="2" s="1"/>
  <c r="K31" i="2"/>
  <c r="L31" i="2" s="1"/>
  <c r="K30" i="2"/>
  <c r="L30" i="2" s="1"/>
  <c r="K29" i="2"/>
  <c r="L29" i="2" s="1"/>
  <c r="K28" i="2"/>
  <c r="L28" i="2" s="1"/>
  <c r="K27" i="2"/>
  <c r="L27" i="2" s="1"/>
  <c r="H51" i="8" l="1"/>
  <c r="I50" i="8"/>
  <c r="G185" i="8"/>
  <c r="H52" i="8" l="1"/>
  <c r="I51" i="8"/>
  <c r="C4" i="2"/>
  <c r="H53" i="8" l="1"/>
  <c r="I52" i="8"/>
  <c r="H54" i="8" l="1"/>
  <c r="I53" i="8"/>
  <c r="K26" i="2"/>
  <c r="L26" i="2" s="1"/>
  <c r="H55" i="8" l="1"/>
  <c r="I54" i="8"/>
  <c r="J167" i="2"/>
  <c r="F167" i="2"/>
  <c r="G167" i="2" s="1"/>
  <c r="H167" i="2" s="1"/>
  <c r="H56" i="8" l="1"/>
  <c r="I55" i="8"/>
  <c r="I56" i="8" l="1"/>
  <c r="H57" i="8"/>
  <c r="G186" i="8"/>
  <c r="H58" i="8" l="1"/>
  <c r="I57" i="8"/>
  <c r="L90" i="2"/>
  <c r="L94" i="2" s="1"/>
  <c r="I58" i="8" l="1"/>
  <c r="H59" i="8"/>
  <c r="F204" i="11"/>
  <c r="H60" i="8" l="1"/>
  <c r="I59" i="8"/>
  <c r="E10" i="10"/>
  <c r="B7" i="10"/>
  <c r="H61" i="8" l="1"/>
  <c r="I60" i="8"/>
  <c r="E8" i="10"/>
  <c r="D10" i="10"/>
  <c r="D8" i="10"/>
  <c r="E9" i="10"/>
  <c r="D9" i="10"/>
  <c r="F90" i="2"/>
  <c r="H62" i="8" l="1"/>
  <c r="I61" i="8"/>
  <c r="J90" i="2"/>
  <c r="J94" i="2" s="1"/>
  <c r="I62" i="8" l="1"/>
  <c r="H63" i="8"/>
  <c r="B6" i="10"/>
  <c r="I63" i="8" l="1"/>
  <c r="H64" i="8"/>
  <c r="D90" i="2"/>
  <c r="E90" i="2"/>
  <c r="H65" i="8" l="1"/>
  <c r="I64" i="8"/>
  <c r="C9" i="2"/>
  <c r="J5" i="8"/>
  <c r="I65" i="8" l="1"/>
  <c r="H66" i="8"/>
  <c r="K5" i="8"/>
  <c r="J7" i="8"/>
  <c r="J6" i="8"/>
  <c r="I66" i="8" l="1"/>
  <c r="H67" i="8"/>
  <c r="K6" i="8"/>
  <c r="J8" i="8"/>
  <c r="K7" i="8"/>
  <c r="J9" i="8"/>
  <c r="H68" i="8" l="1"/>
  <c r="I67" i="8"/>
  <c r="K8" i="8"/>
  <c r="K9" i="8"/>
  <c r="J10" i="8"/>
  <c r="H69" i="8" l="1"/>
  <c r="I68" i="8"/>
  <c r="K10" i="8"/>
  <c r="J11" i="8"/>
  <c r="I69" i="8" l="1"/>
  <c r="H70" i="8"/>
  <c r="K11" i="8"/>
  <c r="J12" i="8"/>
  <c r="I70" i="8" l="1"/>
  <c r="H71" i="8"/>
  <c r="K12" i="8"/>
  <c r="K90" i="2"/>
  <c r="J13" i="8"/>
  <c r="I71" i="8" l="1"/>
  <c r="H72" i="8"/>
  <c r="C6" i="10"/>
  <c r="D6" i="10" s="1"/>
  <c r="K13" i="8"/>
  <c r="J14" i="8"/>
  <c r="I72" i="8" l="1"/>
  <c r="H73" i="8"/>
  <c r="E6" i="10"/>
  <c r="K14" i="8"/>
  <c r="J15" i="8"/>
  <c r="I73" i="8" l="1"/>
  <c r="H74" i="8"/>
  <c r="K15" i="8"/>
  <c r="J16" i="8"/>
  <c r="I74" i="8" l="1"/>
  <c r="H75" i="8"/>
  <c r="K16" i="8"/>
  <c r="J17" i="8"/>
  <c r="H76" i="8" l="1"/>
  <c r="I75" i="8"/>
  <c r="K17" i="8"/>
  <c r="J18" i="8"/>
  <c r="H77" i="8" l="1"/>
  <c r="I76" i="8"/>
  <c r="K18" i="8"/>
  <c r="J19" i="8"/>
  <c r="H78" i="8" l="1"/>
  <c r="I77" i="8"/>
  <c r="K19" i="8"/>
  <c r="J20" i="8"/>
  <c r="H79" i="8" l="1"/>
  <c r="I78" i="8"/>
  <c r="K20" i="8"/>
  <c r="J21" i="8"/>
  <c r="I79" i="8" l="1"/>
  <c r="H80" i="8"/>
  <c r="K21" i="8"/>
  <c r="J22" i="8"/>
  <c r="H81" i="8" l="1"/>
  <c r="I80" i="8"/>
  <c r="K22" i="8"/>
  <c r="J23" i="8"/>
  <c r="I81" i="8" l="1"/>
  <c r="H82" i="8"/>
  <c r="K23" i="8"/>
  <c r="J24" i="8"/>
  <c r="H83" i="8" l="1"/>
  <c r="I82" i="8"/>
  <c r="K24" i="8"/>
  <c r="J25" i="8"/>
  <c r="I83" i="8" l="1"/>
  <c r="H84" i="8"/>
  <c r="K25" i="8"/>
  <c r="J26" i="8"/>
  <c r="I84" i="8" l="1"/>
  <c r="H85" i="8"/>
  <c r="K26" i="8"/>
  <c r="J27" i="8"/>
  <c r="I85" i="8" l="1"/>
  <c r="H86" i="8"/>
  <c r="K27" i="8"/>
  <c r="J28" i="8"/>
  <c r="I86" i="8" l="1"/>
  <c r="H87" i="8"/>
  <c r="K28" i="8"/>
  <c r="J29" i="8"/>
  <c r="I87" i="8" l="1"/>
  <c r="H88" i="8"/>
  <c r="K29" i="8"/>
  <c r="J30" i="8"/>
  <c r="H89" i="8" l="1"/>
  <c r="I88" i="8"/>
  <c r="K30" i="8"/>
  <c r="J31" i="8"/>
  <c r="H90" i="8" l="1"/>
  <c r="I89" i="8"/>
  <c r="K31" i="8"/>
  <c r="J32" i="8"/>
  <c r="I90" i="8" l="1"/>
  <c r="H91" i="8"/>
  <c r="K32" i="8"/>
  <c r="J33" i="8"/>
  <c r="H92" i="8" l="1"/>
  <c r="I91" i="8"/>
  <c r="K33" i="8"/>
  <c r="J34" i="8"/>
  <c r="H93" i="8" l="1"/>
  <c r="I92" i="8"/>
  <c r="K34" i="8"/>
  <c r="J35" i="8"/>
  <c r="I93" i="8" l="1"/>
  <c r="H94" i="8"/>
  <c r="K35" i="8"/>
  <c r="J36" i="8"/>
  <c r="H95" i="8" l="1"/>
  <c r="I94" i="8"/>
  <c r="K36" i="8"/>
  <c r="J37" i="8"/>
  <c r="I95" i="8" l="1"/>
  <c r="H96" i="8"/>
  <c r="K37" i="8"/>
  <c r="J38" i="8"/>
  <c r="H97" i="8" l="1"/>
  <c r="I96" i="8"/>
  <c r="K38" i="8"/>
  <c r="J39" i="8"/>
  <c r="I97" i="8" l="1"/>
  <c r="H98" i="8"/>
  <c r="K39" i="8"/>
  <c r="J40" i="8"/>
  <c r="I98" i="8" l="1"/>
  <c r="H99" i="8"/>
  <c r="K40" i="8"/>
  <c r="J41" i="8"/>
  <c r="I99" i="8" l="1"/>
  <c r="H100" i="8"/>
  <c r="K41" i="8"/>
  <c r="J42" i="8"/>
  <c r="H101" i="8" l="1"/>
  <c r="I100" i="8"/>
  <c r="K42" i="8"/>
  <c r="J43" i="8"/>
  <c r="I101" i="8" l="1"/>
  <c r="H102" i="8"/>
  <c r="J44" i="8"/>
  <c r="K44" i="8" s="1"/>
  <c r="K43" i="8"/>
  <c r="I102" i="8" l="1"/>
  <c r="H103" i="8"/>
  <c r="J45" i="8"/>
  <c r="I103" i="8" l="1"/>
  <c r="H104" i="8"/>
  <c r="K45" i="8"/>
  <c r="J46" i="8"/>
  <c r="H105" i="8" l="1"/>
  <c r="I104" i="8"/>
  <c r="K46" i="8"/>
  <c r="J47" i="8"/>
  <c r="H106" i="8" l="1"/>
  <c r="I105" i="8"/>
  <c r="K47" i="8"/>
  <c r="J48" i="8"/>
  <c r="I106" i="8" l="1"/>
  <c r="H107" i="8"/>
  <c r="K48" i="8"/>
  <c r="J49" i="8"/>
  <c r="I107" i="8" l="1"/>
  <c r="H108" i="8"/>
  <c r="K49" i="8"/>
  <c r="J50" i="8"/>
  <c r="H109" i="8" l="1"/>
  <c r="I108" i="8"/>
  <c r="K50" i="8"/>
  <c r="J51" i="8"/>
  <c r="I109" i="8" l="1"/>
  <c r="J52" i="8"/>
  <c r="K51" i="8"/>
  <c r="I110" i="8" l="1"/>
  <c r="K52" i="8"/>
  <c r="J53" i="8"/>
  <c r="I111" i="8" l="1"/>
  <c r="K53" i="8"/>
  <c r="J54" i="8"/>
  <c r="K54" i="8" s="1"/>
  <c r="I112" i="8" l="1"/>
  <c r="J55" i="8"/>
  <c r="I113" i="8" l="1"/>
  <c r="K55" i="8"/>
  <c r="J56" i="8"/>
  <c r="I114" i="8" l="1"/>
  <c r="K56" i="8"/>
  <c r="J57" i="8"/>
  <c r="I115" i="8" l="1"/>
  <c r="K57" i="8"/>
  <c r="J58" i="8"/>
  <c r="I116" i="8" l="1"/>
  <c r="K58" i="8"/>
  <c r="J59" i="8"/>
  <c r="I117" i="8" l="1"/>
  <c r="J60" i="8"/>
  <c r="K60" i="8" s="1"/>
  <c r="K59" i="8"/>
  <c r="I118" i="8" l="1"/>
  <c r="J61" i="8"/>
  <c r="K61" i="8" s="1"/>
  <c r="I119" i="8" l="1"/>
  <c r="J62" i="8"/>
  <c r="I120" i="8" l="1"/>
  <c r="K62" i="8"/>
  <c r="J63" i="8"/>
  <c r="I121" i="8" l="1"/>
  <c r="K63" i="8"/>
  <c r="J64" i="8"/>
  <c r="I122" i="8" l="1"/>
  <c r="K64" i="8"/>
  <c r="J65" i="8"/>
  <c r="I123" i="8" l="1"/>
  <c r="K65" i="8"/>
  <c r="J66" i="8"/>
  <c r="I124" i="8" l="1"/>
  <c r="K66" i="8"/>
  <c r="J67" i="8"/>
  <c r="I125" i="8" l="1"/>
  <c r="J68" i="8"/>
  <c r="K67" i="8"/>
  <c r="I126" i="8" l="1"/>
  <c r="K68" i="8"/>
  <c r="J69" i="8"/>
  <c r="K69" i="8" s="1"/>
  <c r="I127" i="8" l="1"/>
  <c r="J70" i="8"/>
  <c r="I128" i="8" l="1"/>
  <c r="K70" i="8"/>
  <c r="J71" i="8"/>
  <c r="K71" i="8" s="1"/>
  <c r="I129" i="8" l="1"/>
  <c r="J72" i="8"/>
  <c r="K72" i="8" s="1"/>
  <c r="I130" i="8" l="1"/>
  <c r="J73" i="8"/>
  <c r="I131" i="8" l="1"/>
  <c r="K73" i="8"/>
  <c r="J74" i="8"/>
  <c r="I132" i="8" l="1"/>
  <c r="K74" i="8"/>
  <c r="J75" i="8"/>
  <c r="I133" i="8" l="1"/>
  <c r="J76" i="8"/>
  <c r="K75" i="8"/>
  <c r="I134" i="8" l="1"/>
  <c r="K76" i="8"/>
  <c r="J77" i="8"/>
  <c r="I135" i="8" l="1"/>
  <c r="K77" i="8"/>
  <c r="J78" i="8"/>
  <c r="I136" i="8" l="1"/>
  <c r="K78" i="8"/>
  <c r="J79" i="8"/>
  <c r="I137" i="8" l="1"/>
  <c r="K79" i="8"/>
  <c r="J80" i="8"/>
  <c r="I138" i="8" l="1"/>
  <c r="K80" i="8"/>
  <c r="J81" i="8"/>
  <c r="I139" i="8" l="1"/>
  <c r="K81" i="8"/>
  <c r="J82" i="8"/>
  <c r="K82" i="8" s="1"/>
  <c r="I140" i="8" l="1"/>
  <c r="J83" i="8"/>
  <c r="I141" i="8" l="1"/>
  <c r="J84" i="8"/>
  <c r="K84" i="8" s="1"/>
  <c r="K83" i="8"/>
  <c r="I142" i="8" l="1"/>
  <c r="J85" i="8"/>
  <c r="I143" i="8" l="1"/>
  <c r="K85" i="8"/>
  <c r="J86" i="8"/>
  <c r="I144" i="8" l="1"/>
  <c r="K86" i="8"/>
  <c r="J87" i="8"/>
  <c r="I145" i="8" l="1"/>
  <c r="K87" i="8"/>
  <c r="J88" i="8"/>
  <c r="I146" i="8" l="1"/>
  <c r="K88" i="8"/>
  <c r="J89" i="8"/>
  <c r="I147" i="8" l="1"/>
  <c r="K89" i="8"/>
  <c r="J90" i="8"/>
  <c r="I148" i="8" l="1"/>
  <c r="K90" i="8"/>
  <c r="J91" i="8"/>
  <c r="I149" i="8" l="1"/>
  <c r="J92" i="8"/>
  <c r="K91" i="8"/>
  <c r="I150" i="8" l="1"/>
  <c r="K92" i="8"/>
  <c r="J93" i="8"/>
  <c r="K93" i="8" s="1"/>
  <c r="I151" i="8" l="1"/>
  <c r="J94" i="8"/>
  <c r="I152" i="8" l="1"/>
  <c r="K94" i="8"/>
  <c r="J95" i="8"/>
  <c r="I153" i="8" l="1"/>
  <c r="K95" i="8"/>
  <c r="J96" i="8"/>
  <c r="I154" i="8" l="1"/>
  <c r="K96" i="8"/>
  <c r="J97" i="8"/>
  <c r="I155" i="8" l="1"/>
  <c r="K97" i="8"/>
  <c r="J98" i="8"/>
  <c r="I156" i="8" l="1"/>
  <c r="K98" i="8"/>
  <c r="J99" i="8"/>
  <c r="I157" i="8" l="1"/>
  <c r="J100" i="8"/>
  <c r="K99" i="8"/>
  <c r="I158" i="8" l="1"/>
  <c r="K100" i="8"/>
  <c r="J101" i="8"/>
  <c r="I159" i="8" l="1"/>
  <c r="J102" i="8"/>
  <c r="K101" i="8"/>
  <c r="I160" i="8" l="1"/>
  <c r="K102" i="8"/>
  <c r="J103" i="8"/>
  <c r="I161" i="8" l="1"/>
  <c r="K103" i="8"/>
  <c r="J104" i="8"/>
  <c r="K104" i="8" s="1"/>
  <c r="I162" i="8" l="1"/>
  <c r="J105" i="8"/>
  <c r="I163" i="8" l="1"/>
  <c r="J106" i="8"/>
  <c r="K105" i="8"/>
  <c r="I164" i="8" l="1"/>
  <c r="K106" i="8"/>
  <c r="J107" i="8"/>
  <c r="I165" i="8" l="1"/>
  <c r="K107" i="8"/>
  <c r="J108" i="8"/>
  <c r="I166" i="8" l="1"/>
  <c r="I171" i="8"/>
  <c r="K108" i="8"/>
  <c r="J109" i="8"/>
  <c r="I172" i="8" l="1"/>
  <c r="I167" i="8"/>
  <c r="J110" i="8"/>
  <c r="K109" i="8"/>
  <c r="I173" i="8" l="1"/>
  <c r="I168" i="8"/>
  <c r="K110" i="8"/>
  <c r="J111" i="8"/>
  <c r="I175" i="8" l="1"/>
  <c r="I174" i="8"/>
  <c r="I169" i="8"/>
  <c r="K111" i="8"/>
  <c r="J112" i="8"/>
  <c r="I170" i="8" l="1"/>
  <c r="K112" i="8"/>
  <c r="J113" i="8"/>
  <c r="I176" i="8" l="1"/>
  <c r="J114" i="8"/>
  <c r="K114" i="8" s="1"/>
  <c r="K113" i="8"/>
  <c r="I177" i="8" l="1"/>
  <c r="J115" i="8"/>
  <c r="I178" i="8" l="1"/>
  <c r="I179" i="8"/>
  <c r="K115" i="8"/>
  <c r="J116" i="8"/>
  <c r="K116" i="8" l="1"/>
  <c r="J117" i="8"/>
  <c r="J118" i="8" l="1"/>
  <c r="K117" i="8"/>
  <c r="K118" i="8" l="1"/>
  <c r="J119" i="8"/>
  <c r="K119" i="8" l="1"/>
  <c r="J120" i="8"/>
  <c r="K120" i="8" s="1"/>
  <c r="J121" i="8" l="1"/>
  <c r="J122" i="8" l="1"/>
  <c r="K121" i="8"/>
  <c r="K122" i="8" l="1"/>
  <c r="J123" i="8"/>
  <c r="K123" i="8" l="1"/>
  <c r="J124" i="8"/>
  <c r="K124" i="8" l="1"/>
  <c r="J125" i="8"/>
  <c r="J126" i="8" l="1"/>
  <c r="K125" i="8"/>
  <c r="K126" i="8" l="1"/>
  <c r="J127" i="8"/>
  <c r="J128" i="8" l="1"/>
  <c r="K127" i="8"/>
  <c r="J129" i="8" l="1"/>
  <c r="K128" i="8"/>
  <c r="K129" i="8" l="1"/>
  <c r="J130" i="8"/>
  <c r="J131" i="8" l="1"/>
  <c r="K130" i="8"/>
  <c r="J132" i="8" l="1"/>
  <c r="K131" i="8"/>
  <c r="J133" i="8" l="1"/>
  <c r="K132" i="8"/>
  <c r="J134" i="8" l="1"/>
  <c r="K133" i="8"/>
  <c r="J135" i="8" l="1"/>
  <c r="K134" i="8"/>
  <c r="K135" i="8" l="1"/>
  <c r="J136" i="8"/>
  <c r="K136" i="8" l="1"/>
  <c r="J137" i="8"/>
  <c r="K137" i="8" l="1"/>
  <c r="J138" i="8"/>
  <c r="J139" i="8" l="1"/>
  <c r="K138" i="8"/>
  <c r="J140" i="8" l="1"/>
  <c r="K139" i="8"/>
  <c r="J141" i="8" l="1"/>
  <c r="K140" i="8"/>
  <c r="K141" i="8" l="1"/>
  <c r="J142" i="8"/>
  <c r="J143" i="8" l="1"/>
  <c r="K142" i="8"/>
  <c r="J144" i="8" l="1"/>
  <c r="K143" i="8"/>
  <c r="J145" i="8" l="1"/>
  <c r="K144" i="8"/>
  <c r="K145" i="8" l="1"/>
  <c r="J146" i="8"/>
  <c r="J147" i="8" l="1"/>
  <c r="K146" i="8"/>
  <c r="J148" i="8" l="1"/>
  <c r="K147" i="8"/>
  <c r="J149" i="8" l="1"/>
  <c r="K149" i="8" s="1"/>
  <c r="K148" i="8"/>
  <c r="J150" i="8" l="1"/>
  <c r="J151" i="8" l="1"/>
  <c r="K150" i="8"/>
  <c r="J152" i="8" l="1"/>
  <c r="K151" i="8"/>
  <c r="J153" i="8" l="1"/>
  <c r="K153" i="8" s="1"/>
  <c r="K152" i="8"/>
  <c r="J154" i="8" l="1"/>
  <c r="J155" i="8" l="1"/>
  <c r="K154" i="8"/>
  <c r="J156" i="8" l="1"/>
  <c r="K155" i="8"/>
  <c r="J157" i="8" l="1"/>
  <c r="K156" i="8"/>
  <c r="K157" i="8" l="1"/>
  <c r="J158" i="8"/>
  <c r="J159" i="8" l="1"/>
  <c r="K158" i="8"/>
  <c r="J160" i="8" l="1"/>
  <c r="K159" i="8"/>
  <c r="J161" i="8" l="1"/>
  <c r="K160" i="8"/>
  <c r="K161" i="8" l="1"/>
  <c r="J162" i="8"/>
  <c r="J163" i="8" l="1"/>
  <c r="K162" i="8"/>
  <c r="K163" i="8" l="1"/>
  <c r="J164" i="8"/>
  <c r="J171" i="8" l="1"/>
  <c r="J165" i="8"/>
  <c r="K164" i="8"/>
  <c r="K171" i="8" l="1"/>
  <c r="J172" i="8"/>
  <c r="K172" i="8" s="1"/>
  <c r="K165" i="8"/>
  <c r="J166" i="8"/>
  <c r="J173" i="8" l="1"/>
  <c r="K173" i="8" s="1"/>
  <c r="J167" i="8"/>
  <c r="K166" i="8"/>
  <c r="J174" i="8" l="1"/>
  <c r="J168" i="8"/>
  <c r="K167" i="8"/>
  <c r="K174" i="8" l="1"/>
  <c r="J175" i="8"/>
  <c r="K175" i="8" s="1"/>
  <c r="J169" i="8"/>
  <c r="K168" i="8"/>
  <c r="K169" i="8" l="1"/>
  <c r="J170" i="8"/>
  <c r="J176" i="8" l="1"/>
  <c r="K170" i="8"/>
  <c r="K176" i="8" l="1"/>
  <c r="J177" i="8"/>
  <c r="J178" i="8" l="1"/>
  <c r="K177" i="8"/>
  <c r="K178" i="8" l="1"/>
  <c r="J179" i="8"/>
  <c r="I180" i="8" l="1"/>
  <c r="J180" i="8"/>
  <c r="K179" i="8"/>
  <c r="I181" i="8" l="1"/>
  <c r="J181" i="8"/>
  <c r="K180" i="8"/>
  <c r="J182" i="8" l="1"/>
  <c r="I182" i="8"/>
  <c r="K181" i="8"/>
  <c r="K182" i="8" l="1"/>
  <c r="I183" i="8"/>
  <c r="J183" i="8"/>
  <c r="K183" i="8" l="1"/>
  <c r="K185" i="8" l="1"/>
  <c r="E186" i="8" s="1"/>
  <c r="K186" i="8" l="1"/>
  <c r="C7" i="10"/>
  <c r="D7" i="10" s="1"/>
  <c r="E7" i="10" l="1"/>
  <c r="E11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williams_a</author>
  </authors>
  <commentList>
    <comment ref="B39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williams_a:</t>
        </r>
        <r>
          <rPr>
            <sz val="8"/>
            <color indexed="81"/>
            <rFont val="Tahoma"/>
            <family val="2"/>
          </rPr>
          <t xml:space="preserve">
Line 14 from previous year - make sure to adjust figure for any current year audit - pull in prior year audit figures.  Example: in the TRAN11 Spreadsheet, Cherry Creek went from 6,652,855.73 to 6,495,320.55 and their advance went from 1,312,571.15 to 1,299,064.11  Note: in TRAN 11, Cherry Creek was the only district that had a previous year audit adjustment.
</t>
        </r>
      </text>
    </comment>
    <comment ref="E40" authorId="0" shapeId="0" xr:uid="{C40C21BD-CDC9-43B3-8FFF-744081614A86}">
      <text>
        <r>
          <rPr>
            <b/>
            <sz val="8"/>
            <color indexed="81"/>
            <rFont val="Tahoma"/>
            <family val="2"/>
          </rPr>
          <t>williams_a:</t>
        </r>
        <r>
          <rPr>
            <sz val="8"/>
            <color indexed="81"/>
            <rFont val="Tahoma"/>
            <family val="2"/>
          </rPr>
          <t xml:space="preserve">
barring any restrictions, this is the total entitlement amount</t>
        </r>
      </text>
    </comment>
    <comment ref="B43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williams_a:</t>
        </r>
        <r>
          <rPr>
            <sz val="8"/>
            <color indexed="81"/>
            <rFont val="Tahoma"/>
            <family val="2"/>
          </rPr>
          <t xml:space="preserve">
line 22 from previous year - make sure to adjust figure for any current year audit - pull in prior year audit figures.  Example: in the TRAN11 Spreadsheet, Cherry Creek went from 6,652,855.73 to 6,495,320.55 and their advance went from 1,312,571.15 to 1,299,064.11
</t>
        </r>
      </text>
    </comment>
  </commentList>
</comments>
</file>

<file path=xl/sharedStrings.xml><?xml version="1.0" encoding="utf-8"?>
<sst xmlns="http://schemas.openxmlformats.org/spreadsheetml/2006/main" count="1569" uniqueCount="845">
  <si>
    <t>PERCENTAGE</t>
  </si>
  <si>
    <t>DIFFERENCE</t>
  </si>
  <si>
    <t>BETWEEN</t>
  </si>
  <si>
    <t>BETWEEN 200</t>
  </si>
  <si>
    <t>SCHOOL</t>
  </si>
  <si>
    <t>DISTRICT</t>
  </si>
  <si>
    <t>SCHOOL AND</t>
  </si>
  <si>
    <t xml:space="preserve">DIFFERENCE </t>
  </si>
  <si>
    <t>AND INDIVIDUAL</t>
  </si>
  <si>
    <t>FUNDING</t>
  </si>
  <si>
    <t>DISTRICT PER</t>
  </si>
  <si>
    <t>TIMES SCHOOL</t>
  </si>
  <si>
    <t>RESULTING</t>
  </si>
  <si>
    <t>Prorated</t>
  </si>
  <si>
    <t>COUNTY</t>
  </si>
  <si>
    <t>SCHOOL NAME</t>
  </si>
  <si>
    <t>ENROLL</t>
  </si>
  <si>
    <t>PER PUPIL</t>
  </si>
  <si>
    <t>PUPIL FUNDING</t>
  </si>
  <si>
    <t>ENROLLMENT</t>
  </si>
  <si>
    <t>AT 35%</t>
  </si>
  <si>
    <t>Funding</t>
  </si>
  <si>
    <t>Gunnison</t>
  </si>
  <si>
    <t>Gunnison Watershed</t>
  </si>
  <si>
    <t>Marble Charter School</t>
  </si>
  <si>
    <t>Huerfano</t>
  </si>
  <si>
    <t>Huerfano Re-1</t>
  </si>
  <si>
    <t>Gardner School</t>
  </si>
  <si>
    <t>La Plata</t>
  </si>
  <si>
    <t>Durango</t>
  </si>
  <si>
    <t>Fort Lewis Mesa Elementary</t>
  </si>
  <si>
    <t>Larimer</t>
  </si>
  <si>
    <t>Poudre</t>
  </si>
  <si>
    <t>Logan</t>
  </si>
  <si>
    <t>Valley Re-1</t>
  </si>
  <si>
    <t>Caliche Elementary</t>
  </si>
  <si>
    <t>Caliche Jr. - Sr. High School</t>
  </si>
  <si>
    <t>Mesa</t>
  </si>
  <si>
    <t>Mesa Valley 51</t>
  </si>
  <si>
    <t>Gateway School</t>
  </si>
  <si>
    <t>Montrose</t>
  </si>
  <si>
    <t>West End</t>
  </si>
  <si>
    <t>Paradox Valley Charter School</t>
  </si>
  <si>
    <t>Park</t>
  </si>
  <si>
    <t>Park County Re-2</t>
  </si>
  <si>
    <t>Guffey Community Charter School</t>
  </si>
  <si>
    <t>Lake George Charter School</t>
  </si>
  <si>
    <t>Pueblo</t>
  </si>
  <si>
    <t>Pueblo 70</t>
  </si>
  <si>
    <t>Beulah School</t>
  </si>
  <si>
    <t>State Total</t>
  </si>
  <si>
    <t>Difference</t>
  </si>
  <si>
    <t>Proration Factor</t>
  </si>
  <si>
    <t>Allocation</t>
  </si>
  <si>
    <t>General Fund</t>
  </si>
  <si>
    <t>Cash Funds Exempt</t>
  </si>
  <si>
    <t>Total</t>
  </si>
  <si>
    <t>Less Child Find</t>
  </si>
  <si>
    <t>Less Ed Orphans</t>
  </si>
  <si>
    <t>Less High Cost</t>
  </si>
  <si>
    <t>Less Admin Law Judges</t>
  </si>
  <si>
    <t>Total to Admin Units</t>
  </si>
  <si>
    <t>percentage is per pupil divided by $6000</t>
  </si>
  <si>
    <t>ECEA</t>
  </si>
  <si>
    <t>Per Pupil</t>
  </si>
  <si>
    <t>AU</t>
  </si>
  <si>
    <t>Administrative</t>
  </si>
  <si>
    <t>Funded</t>
  </si>
  <si>
    <t>No.</t>
  </si>
  <si>
    <t>Units</t>
  </si>
  <si>
    <t>Fully Fund Tier B</t>
  </si>
  <si>
    <t>Fully Fund Tier A &amp; B</t>
  </si>
  <si>
    <t>Adams 1, Mapleton</t>
  </si>
  <si>
    <t>Adams 12, Northglenn-Thornton</t>
  </si>
  <si>
    <t>Adams 14, Commerce City</t>
  </si>
  <si>
    <t>Adams 27J, Brighton</t>
  </si>
  <si>
    <t>Adams 50, Westminster</t>
  </si>
  <si>
    <t>Arapahoe 1, Englewood</t>
  </si>
  <si>
    <t>Arapahoe 2, Sheridan</t>
  </si>
  <si>
    <t>Arapahoe 5, Cherry Creek</t>
  </si>
  <si>
    <t>Arapahoe 6, Littleton</t>
  </si>
  <si>
    <t>Adams-Arapahoe 28J, Aurora</t>
  </si>
  <si>
    <t>Boulder RE1J, St. Vrain Valley</t>
  </si>
  <si>
    <t>Boulder RE2, Boulder Valley</t>
  </si>
  <si>
    <t>Delta 50(J), Delta</t>
  </si>
  <si>
    <t>Denver 1, Denver</t>
  </si>
  <si>
    <t>Douglas Re 1, Castle Rock</t>
  </si>
  <si>
    <t>El Paso 2, Harrison</t>
  </si>
  <si>
    <t>El Paso 3, Widefield</t>
  </si>
  <si>
    <t>El Paso 8, Fountain</t>
  </si>
  <si>
    <t>El Paso 11, Colorado Springs</t>
  </si>
  <si>
    <t>El Paso 12, Cheyenne Mountain</t>
  </si>
  <si>
    <t>El Paso 20, Academy</t>
  </si>
  <si>
    <t>El Paso 38, Lewis-Palmer</t>
  </si>
  <si>
    <t>El Paso 49, Falcon</t>
  </si>
  <si>
    <t>Fort Lupton/Keenesburg</t>
  </si>
  <si>
    <t>Fremont Re-1, Canon City</t>
  </si>
  <si>
    <t>Jefferson R-1, Lakewood</t>
  </si>
  <si>
    <t>Larimer R-1, Poudre</t>
  </si>
  <si>
    <t>Larimer R-2J, Thompson</t>
  </si>
  <si>
    <t>Larimer R-3, Park</t>
  </si>
  <si>
    <t>Logan Re-1, Valley</t>
  </si>
  <si>
    <t>Mesa 51</t>
  </si>
  <si>
    <t>Moffat Re 1, Craig</t>
  </si>
  <si>
    <t>Montrose Re-1J, Montrose</t>
  </si>
  <si>
    <t>Morgan Re-3, Fort Morgan</t>
  </si>
  <si>
    <t>Pueblo 60, Urban</t>
  </si>
  <si>
    <t>Pueblo 70, Rural</t>
  </si>
  <si>
    <t>Weld Re-4, Windsor</t>
  </si>
  <si>
    <t>Johnstown/Milliken</t>
  </si>
  <si>
    <t>Weld 6, Greeley</t>
  </si>
  <si>
    <t>Centennial BOCES</t>
  </si>
  <si>
    <t>East Central BOCES</t>
  </si>
  <si>
    <t>Northeast Colorado BOCES</t>
  </si>
  <si>
    <t>Santa Fe Trail BOCES</t>
  </si>
  <si>
    <t>Southeastern BOCES</t>
  </si>
  <si>
    <t>Ute Pass BOCES</t>
  </si>
  <si>
    <t>80010</t>
  </si>
  <si>
    <t>Charter School Institute</t>
  </si>
  <si>
    <t xml:space="preserve"> </t>
  </si>
  <si>
    <t>TOTAL</t>
  </si>
  <si>
    <t>ADAMS</t>
  </si>
  <si>
    <t>ALAMOSA</t>
  </si>
  <si>
    <t>ARAPAHOE</t>
  </si>
  <si>
    <t>ARCHULETA</t>
  </si>
  <si>
    <t>BACA</t>
  </si>
  <si>
    <t>BENT</t>
  </si>
  <si>
    <t>BOULDER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</si>
  <si>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</si>
  <si>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</si>
  <si>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</si>
  <si>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</si>
  <si>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</si>
  <si>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</si>
  <si>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</si>
  <si>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</si>
  <si>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</si>
  <si>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</si>
  <si>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</si>
  <si>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</si>
  <si>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ELBERT</t>
  </si>
  <si>
    <t>EL PASO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</si>
  <si>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</si>
  <si>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</si>
  <si>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</si>
  <si>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</si>
  <si>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</si>
  <si>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</si>
  <si>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</si>
  <si>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</si>
  <si>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</si>
  <si>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</si>
  <si>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</si>
  <si>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LAKE</t>
  </si>
  <si>
    <t>LA PLATA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</si>
  <si>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</si>
  <si>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</si>
  <si>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</si>
  <si>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</si>
  <si>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</si>
  <si>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</si>
  <si>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</si>
  <si>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</si>
  <si>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</si>
  <si>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</si>
  <si>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</si>
  <si>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</si>
  <si>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</si>
  <si>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</si>
  <si>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</si>
  <si>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</si>
  <si>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</si>
  <si>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</si>
  <si>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</si>
  <si>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</si>
  <si>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</si>
  <si>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</si>
  <si>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</si>
  <si>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</si>
  <si>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</si>
  <si>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</si>
  <si>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</si>
  <si>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</si>
  <si>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</si>
  <si>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TOTALS</t>
  </si>
  <si>
    <t>REIMBURSEMENT INFORMATION</t>
  </si>
  <si>
    <t>Total current operating expenditures for pupil transportation</t>
  </si>
  <si>
    <t>Mileage traveled for regular pupil transportation on the mileage count date</t>
  </si>
  <si>
    <t>Number of days for which board was paid for pupils in lieu of transportation</t>
  </si>
  <si>
    <t>ADDITIONAL INFORMATION</t>
  </si>
  <si>
    <t>Number of pupils who were scheduled to be transported to and from public school at public expense on the mileage count date</t>
  </si>
  <si>
    <t>PUPIL TRANSPORTATION FUND</t>
  </si>
  <si>
    <t>CDE-40 ENTITLEMENT AND PAYMENT WORKSHEET</t>
  </si>
  <si>
    <t>Total current operating expenditures for pupil transportation (line 1 CDE-40)</t>
  </si>
  <si>
    <t>Capital outlay exclusion for pupil transportation for independent contractors as calculated by CDE (manual entry)</t>
  </si>
  <si>
    <t>Net current operating expenditures (line 1 less line 2)</t>
  </si>
  <si>
    <t>Regular education pupil transportation mileage (line 5 times line 6)</t>
  </si>
  <si>
    <t>Total reimbursable mileage (line 4 plus line 7)</t>
  </si>
  <si>
    <t>Mileage entitlement (line 8 times .3787)</t>
  </si>
  <si>
    <t>Excess costs (line 3 less line 9)</t>
  </si>
  <si>
    <t>Excess cost entitlement (line 10 times .3387)</t>
  </si>
  <si>
    <t>Mileage entitlement plus excess cost entitlement (line 9 plus line 11)</t>
  </si>
  <si>
    <t>Maximum reimbursement entitlement (line 3 times .90)</t>
  </si>
  <si>
    <t>Financial aid for providing board (number of days for which board was paid for pupils in lieu of transportation times $1)</t>
  </si>
  <si>
    <t>Final reimbursement entitlement prorated (line 20 times line 20.5)</t>
  </si>
  <si>
    <t>Migrant Education ( (line 24/line 8) times line 4)</t>
  </si>
  <si>
    <t>Net Payment (line 24 - line 25)</t>
  </si>
  <si>
    <t>STATISTICAL DATA</t>
  </si>
  <si>
    <t>OPERATING EXPENSE PER ROUTE MILE</t>
  </si>
  <si>
    <t>STATE AVERAGE</t>
  </si>
  <si>
    <t>OPERATING EXPENSE PER ACTUAL MILE</t>
  </si>
  <si>
    <t>PERCENTAGE OF CURRENT OPERATING EXPENSE PAID</t>
  </si>
  <si>
    <t>CURRENT OPERATING EXPENDITURES PER PUPIL</t>
  </si>
  <si>
    <t>ROUTE MILEAGE</t>
  </si>
  <si>
    <t>ACTUAL MILEAGE</t>
  </si>
  <si>
    <t>CATEGORY</t>
  </si>
  <si>
    <t>DISTRICT NAME</t>
  </si>
  <si>
    <t>FINAL</t>
  </si>
  <si>
    <t>-Web Grant Fiscal Allocations</t>
  </si>
  <si>
    <t>Formula</t>
  </si>
  <si>
    <t>ELPA FUNDING LEVELS FOR FY 2012-13</t>
  </si>
  <si>
    <t>add High Costs</t>
  </si>
  <si>
    <t>add Orphans</t>
  </si>
  <si>
    <t>Maximum Funding</t>
  </si>
  <si>
    <t>Categorical Program</t>
  </si>
  <si>
    <t>State Funds</t>
  </si>
  <si>
    <t xml:space="preserve"> %</t>
  </si>
  <si>
    <t>Estimated Increase Required to Fund Statutory Maximum</t>
  </si>
  <si>
    <t>Exceptional Children's Education Act (ECEA)</t>
  </si>
  <si>
    <t>English Language Proficiency Act (ELPA)</t>
  </si>
  <si>
    <t>Transportation</t>
  </si>
  <si>
    <t>Small Attendance Center Aide</t>
  </si>
  <si>
    <t>ELPA 
Distribution</t>
  </si>
  <si>
    <t>3120</t>
  </si>
  <si>
    <t>DISTRICT CODE</t>
  </si>
  <si>
    <t>COLORADO CAREER &amp; TECHNICAL ACT DISTRIBUTION</t>
  </si>
  <si>
    <t>0010</t>
  </si>
  <si>
    <t>MAPLETON 1</t>
  </si>
  <si>
    <t>0020</t>
  </si>
  <si>
    <t>ADAMS 12 FIVE STAR</t>
  </si>
  <si>
    <t>0030</t>
  </si>
  <si>
    <t>ADAMS CITY 14</t>
  </si>
  <si>
    <t>0040</t>
  </si>
  <si>
    <t>BRIGHTON 27J</t>
  </si>
  <si>
    <t>0050</t>
  </si>
  <si>
    <t>BENNETT 29J</t>
  </si>
  <si>
    <t>0060</t>
  </si>
  <si>
    <t>STRASBURG 31J</t>
  </si>
  <si>
    <t>0070</t>
  </si>
  <si>
    <t>WESTMINSTER 50</t>
  </si>
  <si>
    <t>0100</t>
  </si>
  <si>
    <t>ALAMOSA RE-11J</t>
  </si>
  <si>
    <t>0110</t>
  </si>
  <si>
    <t>SANGRE DE CRISTO RE-22J</t>
  </si>
  <si>
    <t>0120</t>
  </si>
  <si>
    <t>ENGLEWOOD 1</t>
  </si>
  <si>
    <t>0123</t>
  </si>
  <si>
    <t>SHERIDAN 2</t>
  </si>
  <si>
    <t>0130</t>
  </si>
  <si>
    <t>CHERRY CREEK 5</t>
  </si>
  <si>
    <t>0140</t>
  </si>
  <si>
    <t>LITTLETON 6</t>
  </si>
  <si>
    <t>0170</t>
  </si>
  <si>
    <t>DEER TRAIL 26J</t>
  </si>
  <si>
    <t>0180</t>
  </si>
  <si>
    <t>ADAMS-ARAPAHOE 28J</t>
  </si>
  <si>
    <t>0190</t>
  </si>
  <si>
    <t>BYERS 32J</t>
  </si>
  <si>
    <t>0220</t>
  </si>
  <si>
    <t>ARCHULETA COUNTY 50JT</t>
  </si>
  <si>
    <t>0230</t>
  </si>
  <si>
    <t>WALSH RE-1</t>
  </si>
  <si>
    <t>0240</t>
  </si>
  <si>
    <t>PRITCHETT RE-3</t>
  </si>
  <si>
    <t>0250</t>
  </si>
  <si>
    <t>SPRINGFIELD RE-4</t>
  </si>
  <si>
    <t>0260</t>
  </si>
  <si>
    <t>VILAS RE-5</t>
  </si>
  <si>
    <t>0270</t>
  </si>
  <si>
    <t>CAMPO RE-6</t>
  </si>
  <si>
    <t>0290</t>
  </si>
  <si>
    <t>LAS ANIMAS RE-1</t>
  </si>
  <si>
    <t>0310</t>
  </si>
  <si>
    <t>MCCLAVE RE-2</t>
  </si>
  <si>
    <t>0470</t>
  </si>
  <si>
    <t>ST VRAIN VALLEY RE-1J</t>
  </si>
  <si>
    <t>0480</t>
  </si>
  <si>
    <t>BOULDER VALLEY RE-2J</t>
  </si>
  <si>
    <t>0490</t>
  </si>
  <si>
    <t>BUENA VISTA R-31</t>
  </si>
  <si>
    <t>0500</t>
  </si>
  <si>
    <t>SALIDA R-32(J)</t>
  </si>
  <si>
    <t>0510</t>
  </si>
  <si>
    <t>KIT CARSON R-1</t>
  </si>
  <si>
    <t>0520</t>
  </si>
  <si>
    <t>CHEYENNE RE-5</t>
  </si>
  <si>
    <t>0540</t>
  </si>
  <si>
    <t>CLEAR CREEK RE-1</t>
  </si>
  <si>
    <t>0550</t>
  </si>
  <si>
    <t>NORTH CONEJOS RE-1J</t>
  </si>
  <si>
    <t>0560</t>
  </si>
  <si>
    <t>SANFORD 6J</t>
  </si>
  <si>
    <t>0580</t>
  </si>
  <si>
    <t>SOUTH CONEJOS RE-10</t>
  </si>
  <si>
    <t>0640</t>
  </si>
  <si>
    <t>CENTENNIAL R-1</t>
  </si>
  <si>
    <t>0740</t>
  </si>
  <si>
    <t>SIERRA GRANDE R-30</t>
  </si>
  <si>
    <t>0770</t>
  </si>
  <si>
    <t>CROWLEY COUNTY RE-1-J</t>
  </si>
  <si>
    <t>0860</t>
  </si>
  <si>
    <t>CUSTER COUNTY C1</t>
  </si>
  <si>
    <t>0870</t>
  </si>
  <si>
    <t>DELTA COUNTY 50(J)</t>
  </si>
  <si>
    <t>0880</t>
  </si>
  <si>
    <t>DENVER COUNTY 1</t>
  </si>
  <si>
    <t>0890</t>
  </si>
  <si>
    <t>DOLORES RE NO.2</t>
  </si>
  <si>
    <t>0900</t>
  </si>
  <si>
    <t>DOUGLAS COUNTY RE-1</t>
  </si>
  <si>
    <t>0910</t>
  </si>
  <si>
    <t>EAGLE COUNTY RE 50</t>
  </si>
  <si>
    <t>0920</t>
  </si>
  <si>
    <t>ELIZABETH C-1</t>
  </si>
  <si>
    <t>0930</t>
  </si>
  <si>
    <t>KIOWA C-2</t>
  </si>
  <si>
    <t>0940</t>
  </si>
  <si>
    <t>BIG SANDY 100J</t>
  </si>
  <si>
    <t>0950</t>
  </si>
  <si>
    <t>ELBERT 200</t>
  </si>
  <si>
    <t>0960</t>
  </si>
  <si>
    <t>AGATE 300</t>
  </si>
  <si>
    <t>0970</t>
  </si>
  <si>
    <t>CALHAN RJ1</t>
  </si>
  <si>
    <t>0980</t>
  </si>
  <si>
    <t>HARRISON 2</t>
  </si>
  <si>
    <t>0990</t>
  </si>
  <si>
    <t>WIDEFIELD 3</t>
  </si>
  <si>
    <t>1000</t>
  </si>
  <si>
    <t>FOUNTAIN 8</t>
  </si>
  <si>
    <t>1010</t>
  </si>
  <si>
    <t>COLORADO SPRINGS 11</t>
  </si>
  <si>
    <t>1020</t>
  </si>
  <si>
    <t>CHEYENNE MOUNTAIN 12</t>
  </si>
  <si>
    <t>1030</t>
  </si>
  <si>
    <t>MANITOU SPRINGS 14</t>
  </si>
  <si>
    <t>1040</t>
  </si>
  <si>
    <t>ACADEMY 20</t>
  </si>
  <si>
    <t>1050</t>
  </si>
  <si>
    <t>ELLICOTT 22</t>
  </si>
  <si>
    <t>1060</t>
  </si>
  <si>
    <t>PEYTON 23JT</t>
  </si>
  <si>
    <t>1070</t>
  </si>
  <si>
    <t>HANOVER 28</t>
  </si>
  <si>
    <t>1080</t>
  </si>
  <si>
    <t>LEWIS-PALMER 38</t>
  </si>
  <si>
    <t>1110</t>
  </si>
  <si>
    <t>FALCON 49</t>
  </si>
  <si>
    <t>1120</t>
  </si>
  <si>
    <t>EDISON 54JT</t>
  </si>
  <si>
    <t>1130</t>
  </si>
  <si>
    <t>MIAMI-YODER 60</t>
  </si>
  <si>
    <t>1140</t>
  </si>
  <si>
    <t>CANON CITY RE-1</t>
  </si>
  <si>
    <t>1150</t>
  </si>
  <si>
    <t>FLORENCE RE-2</t>
  </si>
  <si>
    <t>1160</t>
  </si>
  <si>
    <t>COTOPAXI RE-3</t>
  </si>
  <si>
    <t>1180</t>
  </si>
  <si>
    <t>ROARING FORK RE-1</t>
  </si>
  <si>
    <t>1195</t>
  </si>
  <si>
    <t>GARFIELD RE-2</t>
  </si>
  <si>
    <t>1220</t>
  </si>
  <si>
    <t>GARFIELD 16</t>
  </si>
  <si>
    <t>1330</t>
  </si>
  <si>
    <t>GILPIN COUNTY RE-1</t>
  </si>
  <si>
    <t>1340</t>
  </si>
  <si>
    <t>WEST GRAND 1-JT</t>
  </si>
  <si>
    <t>1350</t>
  </si>
  <si>
    <t>EAST GRAND 2</t>
  </si>
  <si>
    <t>1360</t>
  </si>
  <si>
    <t>GUNNISON WATERSHED RE-1J</t>
  </si>
  <si>
    <t>1380</t>
  </si>
  <si>
    <t>HINSDALE COUNTY RE-1</t>
  </si>
  <si>
    <t>1390</t>
  </si>
  <si>
    <t>HUERFANO RE-1</t>
  </si>
  <si>
    <t>1400</t>
  </si>
  <si>
    <t>LA VETA RE-2</t>
  </si>
  <si>
    <t>1410</t>
  </si>
  <si>
    <t>NORTH PARK R-1</t>
  </si>
  <si>
    <t>1420</t>
  </si>
  <si>
    <t>JEFFERSON R-1</t>
  </si>
  <si>
    <t>1430</t>
  </si>
  <si>
    <t>EADS RE-1</t>
  </si>
  <si>
    <t>1440</t>
  </si>
  <si>
    <t>PLAINVIEW RE-2</t>
  </si>
  <si>
    <t>1450</t>
  </si>
  <si>
    <t>ARRIBA-FLAGLER C-20</t>
  </si>
  <si>
    <t>1460</t>
  </si>
  <si>
    <t>HI PLAINS R-23</t>
  </si>
  <si>
    <t>1480</t>
  </si>
  <si>
    <t>STRATTON R-4</t>
  </si>
  <si>
    <t>1490</t>
  </si>
  <si>
    <t>BETHUNE R-5</t>
  </si>
  <si>
    <t>1500</t>
  </si>
  <si>
    <t>BURLINGTON RE-6J</t>
  </si>
  <si>
    <t>1510</t>
  </si>
  <si>
    <t>LEADVILLE R-1</t>
  </si>
  <si>
    <t>1520</t>
  </si>
  <si>
    <t>DURANGO 9-R</t>
  </si>
  <si>
    <t>1530</t>
  </si>
  <si>
    <t>BAYFIELD 10JT-R</t>
  </si>
  <si>
    <t>1540</t>
  </si>
  <si>
    <t>IGNACIO 11 JT</t>
  </si>
  <si>
    <t>1550</t>
  </si>
  <si>
    <t>POUDRE R-1</t>
  </si>
  <si>
    <t>1560</t>
  </si>
  <si>
    <t>THOMPSON R-2J</t>
  </si>
  <si>
    <t>1570</t>
  </si>
  <si>
    <t>ESTES PARK R-3</t>
  </si>
  <si>
    <t>1580</t>
  </si>
  <si>
    <t>TRINIDAD 1</t>
  </si>
  <si>
    <t>1590</t>
  </si>
  <si>
    <t>PRIMERO REORGANIZED 2</t>
  </si>
  <si>
    <t>1600</t>
  </si>
  <si>
    <t>HOEHNE REORGANIZED 3</t>
  </si>
  <si>
    <t>1620</t>
  </si>
  <si>
    <t>AGUILAR REORGANIZED 6</t>
  </si>
  <si>
    <t>1750</t>
  </si>
  <si>
    <t>BRANSON REORGANIZED 82</t>
  </si>
  <si>
    <t>1760</t>
  </si>
  <si>
    <t>KIM REORGANIZED 88</t>
  </si>
  <si>
    <t>1780</t>
  </si>
  <si>
    <t>GENOA-HUGO C-113</t>
  </si>
  <si>
    <t>1790</t>
  </si>
  <si>
    <t>LIMON RE-4J</t>
  </si>
  <si>
    <t>1810</t>
  </si>
  <si>
    <t>KARVAL RE-23</t>
  </si>
  <si>
    <t>1828</t>
  </si>
  <si>
    <t>VALLEY RE-1</t>
  </si>
  <si>
    <t>1850</t>
  </si>
  <si>
    <t>FRENCHMAN RE-3</t>
  </si>
  <si>
    <t>1860</t>
  </si>
  <si>
    <t>BUFFALO RE-4</t>
  </si>
  <si>
    <t>1870</t>
  </si>
  <si>
    <t>PLATEAU RE-5</t>
  </si>
  <si>
    <t>1980</t>
  </si>
  <si>
    <t>DEBEQUE 49JT</t>
  </si>
  <si>
    <t>1990</t>
  </si>
  <si>
    <t>PLATEAU VALLEY 50</t>
  </si>
  <si>
    <t>2000</t>
  </si>
  <si>
    <t>MESA COUNTY VALLEY 51</t>
  </si>
  <si>
    <t>2010</t>
  </si>
  <si>
    <t>CREEDE CONSOLIDATED 1</t>
  </si>
  <si>
    <t>2020</t>
  </si>
  <si>
    <t>MOFFAT COUNTY RE NO. 1</t>
  </si>
  <si>
    <t>2035</t>
  </si>
  <si>
    <t>MONTEZUMA-CORTEZ RE-1</t>
  </si>
  <si>
    <t>2055</t>
  </si>
  <si>
    <t>DOLORES RE-4A</t>
  </si>
  <si>
    <t>2070</t>
  </si>
  <si>
    <t>MANCOS RE-6</t>
  </si>
  <si>
    <t>2180</t>
  </si>
  <si>
    <t>MONTROSE RE-1J</t>
  </si>
  <si>
    <t>2190</t>
  </si>
  <si>
    <t>WEST END RE-2</t>
  </si>
  <si>
    <t>2395</t>
  </si>
  <si>
    <t>BRUSH RE-2(J)</t>
  </si>
  <si>
    <t>2405</t>
  </si>
  <si>
    <t>FT. MORGAN RE-3</t>
  </si>
  <si>
    <t>2505</t>
  </si>
  <si>
    <t>WELDON VALLEY RE-20(J)</t>
  </si>
  <si>
    <t>2515</t>
  </si>
  <si>
    <t>WIGGINS RE-50(J)</t>
  </si>
  <si>
    <t>2520</t>
  </si>
  <si>
    <t>EAST OTERO R-1</t>
  </si>
  <si>
    <t>2530</t>
  </si>
  <si>
    <t>ROCKY FORD R-2</t>
  </si>
  <si>
    <t>2535</t>
  </si>
  <si>
    <t>MANZANOLA 3J</t>
  </si>
  <si>
    <t>2540</t>
  </si>
  <si>
    <t>FOWLER R-4J</t>
  </si>
  <si>
    <t>2560</t>
  </si>
  <si>
    <t>CHERAW 31</t>
  </si>
  <si>
    <t>2570</t>
  </si>
  <si>
    <t>SWINK 33</t>
  </si>
  <si>
    <t>2580</t>
  </si>
  <si>
    <t>OURAY R-1</t>
  </si>
  <si>
    <t>2590</t>
  </si>
  <si>
    <t>RIDGWAY R-2</t>
  </si>
  <si>
    <t>2600</t>
  </si>
  <si>
    <t>PLATTE CANYON R-1</t>
  </si>
  <si>
    <t>2610</t>
  </si>
  <si>
    <t>PARK RE-2</t>
  </si>
  <si>
    <t>2620</t>
  </si>
  <si>
    <t>HOLYOKE RE-1J</t>
  </si>
  <si>
    <t>2630</t>
  </si>
  <si>
    <t>HAXTUN RE-2J</t>
  </si>
  <si>
    <t>2640</t>
  </si>
  <si>
    <t>ASPEN 1</t>
  </si>
  <si>
    <t>2650</t>
  </si>
  <si>
    <t>GRANADA RE-1</t>
  </si>
  <si>
    <t>2660</t>
  </si>
  <si>
    <t>LAMAR RE-2</t>
  </si>
  <si>
    <t>2670</t>
  </si>
  <si>
    <t>HOLLY RE-3</t>
  </si>
  <si>
    <t>2680</t>
  </si>
  <si>
    <t>WILEY RE-13JT</t>
  </si>
  <si>
    <t>2690</t>
  </si>
  <si>
    <t>PUEBLO CITY 60</t>
  </si>
  <si>
    <t>2700</t>
  </si>
  <si>
    <t>PUEBLO RURAL 70</t>
  </si>
  <si>
    <t>2710</t>
  </si>
  <si>
    <t>MEEKER RE-1</t>
  </si>
  <si>
    <t>2720</t>
  </si>
  <si>
    <t>RANGELY RE-4</t>
  </si>
  <si>
    <t>2730</t>
  </si>
  <si>
    <t>DEL NORTE C-7</t>
  </si>
  <si>
    <t>2740</t>
  </si>
  <si>
    <t>MONTE VISTA C-8</t>
  </si>
  <si>
    <t>2750</t>
  </si>
  <si>
    <t>SARGENT RE-33J</t>
  </si>
  <si>
    <t>2760</t>
  </si>
  <si>
    <t>HAYDEN RE-1</t>
  </si>
  <si>
    <t>2770</t>
  </si>
  <si>
    <t>STEAMBOAT SPRINGS RE-2</t>
  </si>
  <si>
    <t>2780</t>
  </si>
  <si>
    <t>SOUTH ROUTT RE-3</t>
  </si>
  <si>
    <t>2790</t>
  </si>
  <si>
    <t>MOUNTAIN VALLEY RE-1</t>
  </si>
  <si>
    <t>2800</t>
  </si>
  <si>
    <t>MOFFAT 2</t>
  </si>
  <si>
    <t>2810</t>
  </si>
  <si>
    <t>CENTER 26JT</t>
  </si>
  <si>
    <t>2820</t>
  </si>
  <si>
    <t>SILVERTON 1</t>
  </si>
  <si>
    <t>2830</t>
  </si>
  <si>
    <t>TELLURIDE R-1</t>
  </si>
  <si>
    <t>2840</t>
  </si>
  <si>
    <t>NORWOOD R-2J</t>
  </si>
  <si>
    <t>2862</t>
  </si>
  <si>
    <t>JULESBURG RE-1</t>
  </si>
  <si>
    <t>2865</t>
  </si>
  <si>
    <t>PLATTE VALLEY RE-3</t>
  </si>
  <si>
    <t>3000</t>
  </si>
  <si>
    <t>SUMMIT RE-1</t>
  </si>
  <si>
    <t>3010</t>
  </si>
  <si>
    <t>CRIPPLE CREEK RE-1</t>
  </si>
  <si>
    <t>3020</t>
  </si>
  <si>
    <t>WOODLAND PARK RE-2</t>
  </si>
  <si>
    <t>3030</t>
  </si>
  <si>
    <t>AKRON R-1</t>
  </si>
  <si>
    <t>3040</t>
  </si>
  <si>
    <t>ARICKAREE R-2</t>
  </si>
  <si>
    <t>3050</t>
  </si>
  <si>
    <t>OTIS R-3</t>
  </si>
  <si>
    <t>3060</t>
  </si>
  <si>
    <t>LONE STAR 101</t>
  </si>
  <si>
    <t>3070</t>
  </si>
  <si>
    <t>WOODLIN R-104</t>
  </si>
  <si>
    <t>3080</t>
  </si>
  <si>
    <t>WELD RE-1 (GILCREST, LASALLE, PLATTEVILLE)</t>
  </si>
  <si>
    <t>3085</t>
  </si>
  <si>
    <t>EATON RE-2</t>
  </si>
  <si>
    <t>3090</t>
  </si>
  <si>
    <t>WELD RE-3 (KEENESBURG)</t>
  </si>
  <si>
    <t>3100</t>
  </si>
  <si>
    <t>WINDSOR RE-4</t>
  </si>
  <si>
    <t>3110</t>
  </si>
  <si>
    <t>WELD RE-5J (JOHNSTOWN,MILLIKEN)</t>
  </si>
  <si>
    <t>GREELEY RE-6</t>
  </si>
  <si>
    <t>3130</t>
  </si>
  <si>
    <t>PLATTE VALLEY RE-7</t>
  </si>
  <si>
    <t>3140</t>
  </si>
  <si>
    <t>FT. LUPTON RE-8</t>
  </si>
  <si>
    <t>3145</t>
  </si>
  <si>
    <t>AULT-HIGHLAND RE-9</t>
  </si>
  <si>
    <t>3146</t>
  </si>
  <si>
    <t>BRIGGSDALE RE-10</t>
  </si>
  <si>
    <t>3147</t>
  </si>
  <si>
    <t>PRAIRIE RE-11</t>
  </si>
  <si>
    <t>3148</t>
  </si>
  <si>
    <t>PAWNEE RE-12</t>
  </si>
  <si>
    <t>3200</t>
  </si>
  <si>
    <t>YUMA 1</t>
  </si>
  <si>
    <t>3210</t>
  </si>
  <si>
    <t>WRAY RD-2</t>
  </si>
  <si>
    <t>3220</t>
  </si>
  <si>
    <t>IDALIA RJ-3</t>
  </si>
  <si>
    <t>3230</t>
  </si>
  <si>
    <t>LIBERTY J-4</t>
  </si>
  <si>
    <t>8001</t>
  </si>
  <si>
    <t>CHARTER INSTITUTE</t>
  </si>
  <si>
    <t>9025</t>
  </si>
  <si>
    <t>EAST CENTRAL BOCES</t>
  </si>
  <si>
    <t>9030</t>
  </si>
  <si>
    <t>MOUNTAIN BOCES</t>
  </si>
  <si>
    <t>9035</t>
  </si>
  <si>
    <t>CENTENNIAL BOCES</t>
  </si>
  <si>
    <t>9040</t>
  </si>
  <si>
    <t>NORTHEAST BOCES</t>
  </si>
  <si>
    <t>9045</t>
  </si>
  <si>
    <t>PIKES PEAK BOCES</t>
  </si>
  <si>
    <t>9050</t>
  </si>
  <si>
    <t>SAN JUAN BOCES</t>
  </si>
  <si>
    <t>9055</t>
  </si>
  <si>
    <t>SAN LUIS VALLEY BOCES</t>
  </si>
  <si>
    <t>9060</t>
  </si>
  <si>
    <t>SOUTH CENTRAL BOCES</t>
  </si>
  <si>
    <t>9075</t>
  </si>
  <si>
    <t>SOUTHEASTERN BOCES</t>
  </si>
  <si>
    <t>9080</t>
  </si>
  <si>
    <t>SOUTHWEST BOCES</t>
  </si>
  <si>
    <t>9095</t>
  </si>
  <si>
    <t>NORTHWEST COLORADO BOCES</t>
  </si>
  <si>
    <t>9125</t>
  </si>
  <si>
    <t>RIO BLANCO BOCES</t>
  </si>
  <si>
    <t>9130</t>
  </si>
  <si>
    <t>EXPEDITIONARY BOCES</t>
  </si>
  <si>
    <t>9135</t>
  </si>
  <si>
    <t>GRAND VALLEY BOCES</t>
  </si>
  <si>
    <t>9140</t>
  </si>
  <si>
    <t>MT. EVANS BOCES</t>
  </si>
  <si>
    <t>9145</t>
  </si>
  <si>
    <t>UNCOMPAHGRE BOCES</t>
  </si>
  <si>
    <t>9150</t>
  </si>
  <si>
    <t>SANTA FE TRAIL BOCES</t>
  </si>
  <si>
    <t>9160</t>
  </si>
  <si>
    <t>FRONT RANGE BOCES</t>
  </si>
  <si>
    <t>9165</t>
  </si>
  <si>
    <t>UTE PASS BOCES</t>
  </si>
  <si>
    <t>Maximum 
State Funds</t>
  </si>
  <si>
    <t>SUMMARY OF MAXIMUM FUNDING AMOUNTS FOR CATEGORICAL PROGRAMS</t>
  </si>
  <si>
    <t>Mileage traveled for regular pupil transportation on the mileage count date (line 2 CDE-40)</t>
  </si>
  <si>
    <t>Eagle County RE 50</t>
  </si>
  <si>
    <t>Mileage traveled for transporting migrant education pupils (line 2 CDE-40): no longer</t>
  </si>
  <si>
    <t xml:space="preserve"> - K12 Appropriation History</t>
  </si>
  <si>
    <t>-Web Grant Fiscal Allocations (Payments)</t>
  </si>
  <si>
    <t>19205</t>
  </si>
  <si>
    <t>Elbert, Elizabeth C-1</t>
  </si>
  <si>
    <t>Percent of Maximum Allocation</t>
  </si>
  <si>
    <t>Total Students</t>
  </si>
  <si>
    <t>Maximum Allocation Less Distribution</t>
  </si>
  <si>
    <t>ITEM</t>
  </si>
  <si>
    <t>excel version from Tim</t>
  </si>
  <si>
    <t>16/17</t>
  </si>
  <si>
    <t>Moffat</t>
  </si>
  <si>
    <t xml:space="preserve">Maybell Charter School </t>
  </si>
  <si>
    <t>9170</t>
  </si>
  <si>
    <t>COLORADO DIGITAL BOCES</t>
  </si>
  <si>
    <t xml:space="preserve">see All17Final - GT 7.6  Cell: FZ 283.  </t>
  </si>
  <si>
    <t xml:space="preserve"> - LB page 35</t>
  </si>
  <si>
    <t>Pitkin 1, Aspen</t>
  </si>
  <si>
    <t>Summit Re 1, Frisco</t>
  </si>
  <si>
    <t>Created by TK Saved J/PSFU/Small Attendance</t>
  </si>
  <si>
    <t>9175</t>
  </si>
  <si>
    <t>COLORADO RIVER BOCES</t>
  </si>
  <si>
    <t xml:space="preserve">                      -  </t>
  </si>
  <si>
    <t>ADAMS 12 FIVE STAR SCHOOLS</t>
  </si>
  <si>
    <t>ADAMS COUNTY 14</t>
  </si>
  <si>
    <t>ARCHULETA COUNTY 50 JT</t>
  </si>
  <si>
    <t>MC CLAVE RE-2</t>
  </si>
  <si>
    <t>ST VRAIN VALLEY RE 1J</t>
  </si>
  <si>
    <t>BOULDER VALLEY RE 2</t>
  </si>
  <si>
    <t>SALIDA R-32</t>
  </si>
  <si>
    <t>CHEYENNE COUNTY RE-5</t>
  </si>
  <si>
    <t>CUSTER COUNTY SCHOOL DISTRICT C-1</t>
  </si>
  <si>
    <t>DOLORES COUNTY RE NO.2</t>
  </si>
  <si>
    <t>DOUGLAS COUNTY RE 1</t>
  </si>
  <si>
    <t>CALHAN RJ-1</t>
  </si>
  <si>
    <t>PEYTON 23 JT</t>
  </si>
  <si>
    <t>EDISON 54 JT</t>
  </si>
  <si>
    <t>MIAMI/YODER 60 JT</t>
  </si>
  <si>
    <t>FREMONT RE-2</t>
  </si>
  <si>
    <t>WEST GRAND 1-JT.</t>
  </si>
  <si>
    <t>GUNNISON WATERSHED RE1J</t>
  </si>
  <si>
    <t>HINSDALE COUNTY RE 1</t>
  </si>
  <si>
    <t xml:space="preserve">NORTH PARK R-1 </t>
  </si>
  <si>
    <t>JEFFERSON COUNTY R-1</t>
  </si>
  <si>
    <t>HI-PLAINS R-23</t>
  </si>
  <si>
    <t>LAKE COUNTY R-1</t>
  </si>
  <si>
    <t>BAYFIELD 10 JT-R</t>
  </si>
  <si>
    <t>THOMPSON R2-J</t>
  </si>
  <si>
    <t>GENOA-HUGO C113</t>
  </si>
  <si>
    <t>BUFFALO RE-4J</t>
  </si>
  <si>
    <t>DE BEQUE 49JT</t>
  </si>
  <si>
    <t>CREEDE SCHOOL DISTRICT</t>
  </si>
  <si>
    <t>MOFFAT COUNTY RE:NO 1</t>
  </si>
  <si>
    <t>MONTROSE COUNTY RE-1J</t>
  </si>
  <si>
    <t>FORT MORGAN RE-3</t>
  </si>
  <si>
    <t>PLATTE CANYON 1</t>
  </si>
  <si>
    <t>PARK COUNTY RE-2</t>
  </si>
  <si>
    <t>WILEY RE-13 JT</t>
  </si>
  <si>
    <t>PUEBLO COUNTY 70</t>
  </si>
  <si>
    <t>MEEKER RE1</t>
  </si>
  <si>
    <t>SOUTH ROUTT RE 3</t>
  </si>
  <si>
    <t>MOUNTAIN VALLEY RE 1</t>
  </si>
  <si>
    <t>CENTER 26 JT</t>
  </si>
  <si>
    <t>CRIPPLE CREEK-VICTOR RE-1</t>
  </si>
  <si>
    <t>WELD COUNTY RE-1</t>
  </si>
  <si>
    <t>KEENESBURG RE-3(J)</t>
  </si>
  <si>
    <t>JOHNSTOWN-MILLIKEN RE-5J</t>
  </si>
  <si>
    <t>GREELEY 6</t>
  </si>
  <si>
    <t>WELD COUNTY S/D RE-8</t>
  </si>
  <si>
    <t>CHARTER SCHOOL INSTITUTE</t>
  </si>
  <si>
    <t>Spec. Ed</t>
  </si>
  <si>
    <t>Tier B</t>
  </si>
  <si>
    <t>Special Ed</t>
  </si>
  <si>
    <t>Student</t>
  </si>
  <si>
    <t>Additional Tier B</t>
  </si>
  <si>
    <t>Pupil</t>
  </si>
  <si>
    <t>Funding ($6,000</t>
  </si>
  <si>
    <t>Count</t>
  </si>
  <si>
    <t>Max Per Student)</t>
  </si>
  <si>
    <t>Mileage traveled for transporting migrant education pupils no Longer reported on CDE-40</t>
  </si>
  <si>
    <t>01020</t>
  </si>
  <si>
    <t>01030</t>
  </si>
  <si>
    <t>01040</t>
  </si>
  <si>
    <t>01070</t>
  </si>
  <si>
    <t>03010</t>
  </si>
  <si>
    <t>03020</t>
  </si>
  <si>
    <t>03030</t>
  </si>
  <si>
    <t>03040</t>
  </si>
  <si>
    <t>03060</t>
  </si>
  <si>
    <t>07010</t>
  </si>
  <si>
    <t>07020</t>
  </si>
  <si>
    <t>15010</t>
  </si>
  <si>
    <t>16010</t>
  </si>
  <si>
    <t>18010</t>
  </si>
  <si>
    <t>19010</t>
  </si>
  <si>
    <t>21020</t>
  </si>
  <si>
    <t>21030</t>
  </si>
  <si>
    <t>21040</t>
  </si>
  <si>
    <t>21050</t>
  </si>
  <si>
    <t>21060</t>
  </si>
  <si>
    <t>21080</t>
  </si>
  <si>
    <t>21085</t>
  </si>
  <si>
    <t>21090</t>
  </si>
  <si>
    <t>21490</t>
  </si>
  <si>
    <t>22010</t>
  </si>
  <si>
    <t>26011</t>
  </si>
  <si>
    <t>30011</t>
  </si>
  <si>
    <t>34010</t>
  </si>
  <si>
    <t>La Plata 9-R, Durango</t>
  </si>
  <si>
    <t>35010</t>
  </si>
  <si>
    <t>35020</t>
  </si>
  <si>
    <t>35030</t>
  </si>
  <si>
    <t>38010</t>
  </si>
  <si>
    <t>39031</t>
  </si>
  <si>
    <t>41010</t>
  </si>
  <si>
    <t>43010</t>
  </si>
  <si>
    <t>44020</t>
  </si>
  <si>
    <t>49010</t>
  </si>
  <si>
    <t>51010</t>
  </si>
  <si>
    <t>51020</t>
  </si>
  <si>
    <t>59010</t>
  </si>
  <si>
    <t>62040</t>
  </si>
  <si>
    <t>62050</t>
  </si>
  <si>
    <t>62060</t>
  </si>
  <si>
    <t>64043</t>
  </si>
  <si>
    <t>64053</t>
  </si>
  <si>
    <t>Mt. Evans BOCES</t>
  </si>
  <si>
    <t>64093</t>
  </si>
  <si>
    <t>Mountain BOCES</t>
  </si>
  <si>
    <t>64103</t>
  </si>
  <si>
    <t>64123</t>
  </si>
  <si>
    <t>Northwest Colorado BOCES</t>
  </si>
  <si>
    <t>64133</t>
  </si>
  <si>
    <t>Pikes Peak BOCES</t>
  </si>
  <si>
    <t>64143</t>
  </si>
  <si>
    <t>San Juan BOCES</t>
  </si>
  <si>
    <t>64153</t>
  </si>
  <si>
    <t>San Luis Valley BOCES</t>
  </si>
  <si>
    <t>64160</t>
  </si>
  <si>
    <t>64163</t>
  </si>
  <si>
    <t>South Central BOCES</t>
  </si>
  <si>
    <t>64193</t>
  </si>
  <si>
    <t>64200</t>
  </si>
  <si>
    <t>Uncompahgre BOCES</t>
  </si>
  <si>
    <t>64203</t>
  </si>
  <si>
    <t>64205</t>
  </si>
  <si>
    <t>64213</t>
  </si>
  <si>
    <t>Rio Blanco BOCES</t>
  </si>
  <si>
    <t>64233</t>
  </si>
  <si>
    <t>Colorado River BOCES</t>
  </si>
  <si>
    <t>Additional reimbursement for court desegregation order (if Denver S.D. enter $1,500,000 else enter 0) - no longer: every school 0</t>
  </si>
  <si>
    <t>Days of school held when pupils were transported in the 2018-19 school term</t>
  </si>
  <si>
    <t>Total actual miles traveled for activity trips, field trips, athletic trips, etc. (July 1, 2018 through June 30, 2019)</t>
  </si>
  <si>
    <t>Total actual miles traveled for any purpose by pupil transportation vehicles (July 1, 2018 through June 30, 2019) excluding transportation support vehicles</t>
  </si>
  <si>
    <t>Days of school held when pupils were transported in the 2018-19 school term (line 3 CDE-40)</t>
  </si>
  <si>
    <t>Calculated reimbursement entitlement for 2018-19 entitlement period (lesser of line 12 or 13)</t>
  </si>
  <si>
    <t>Calculated reimbursement entitlement for 2017-18 entitlement period (manual entry): item 14 from previous year</t>
  </si>
  <si>
    <t>Reimbursement entitlement for 2018-19 entitlement period not including financial aid for providing board (greater of line 14 or line 15)</t>
  </si>
  <si>
    <t>Reimbursement entitlement for 2018-19(line 16 plus line 17)</t>
  </si>
  <si>
    <t>Advance reimbursement entitlement for 2018-19 entitlement period (manual entry): item 22 from previous year</t>
  </si>
  <si>
    <t>Final reimbursement entitlement for 2018-19 entitlement period (line 18 less line 19)</t>
  </si>
  <si>
    <t>Advance reimbursement entitlement for 2019-20 entitlement period (line 18 times 0.2)</t>
  </si>
  <si>
    <t>Total payment for 2018-19 entitlement period (line 21 plus line 22 plus line 23)</t>
  </si>
  <si>
    <t>0852</t>
  </si>
  <si>
    <t>Colorado Career &amp; Technical Act</t>
  </si>
  <si>
    <t>Per Tier B</t>
  </si>
  <si>
    <t>Education ReEnvisioned</t>
  </si>
  <si>
    <t>FY19-20</t>
  </si>
  <si>
    <t>5577</t>
  </si>
  <si>
    <t>3306</t>
  </si>
  <si>
    <t>1224</t>
  </si>
  <si>
    <t>3350</t>
  </si>
  <si>
    <t>5656</t>
  </si>
  <si>
    <t>6718</t>
  </si>
  <si>
    <t>3681</t>
  </si>
  <si>
    <t>4908</t>
  </si>
  <si>
    <t>Roaring Fork RE-1</t>
  </si>
  <si>
    <t>54010</t>
  </si>
  <si>
    <t xml:space="preserve">Additional </t>
  </si>
  <si>
    <t>Discretionary Tier B</t>
  </si>
  <si>
    <t>FY20-21</t>
  </si>
  <si>
    <t>FY 2020-21</t>
  </si>
  <si>
    <t>OCT 2020</t>
  </si>
  <si>
    <t>CODE</t>
  </si>
  <si>
    <t>0473</t>
  </si>
  <si>
    <t>PSD Mountain Schools / Red Feather Elementary</t>
  </si>
  <si>
    <t>FY 2020-21 Appropriation</t>
  </si>
  <si>
    <t>C.R.S. 22-24-104</t>
  </si>
  <si>
    <t>C.R.S. 22-54-122</t>
  </si>
  <si>
    <t>Allocation Correction</t>
  </si>
  <si>
    <t>CO SCHOOL FOR DEAF &amp; BLIND</t>
  </si>
  <si>
    <t>ELIGIBLE ELPA STUDENTS 
FY2020-21 (NEP) (LEP)
75 %</t>
  </si>
  <si>
    <t>ELIGIBLE ELPA STUDENTS 
FY2020-21
M1/M2
25 %</t>
  </si>
  <si>
    <t>Fully funded amount from CCCS</t>
  </si>
  <si>
    <t>Average 
PPR-20-21
(Preceeding Year)</t>
  </si>
  <si>
    <t>Higher of $400 or 20% of Average PPR - 2020-21 for (NEP &amp; LEP)</t>
  </si>
  <si>
    <t>Higher of $200 or 10% of Average PPR - 2020-21 for (M1 &amp; M2)</t>
  </si>
  <si>
    <t>CDE-40 FY 2020-21 REPORTED INFORMATION</t>
  </si>
  <si>
    <t>FOR ENTITLEMENT PERIOD JULY 1, 2020-21 - JUNE 30, 2022</t>
  </si>
  <si>
    <t>created by YL, file saved at J:\Transportation\Payments\FY20-21 Payments</t>
  </si>
  <si>
    <t>FY21-22</t>
  </si>
  <si>
    <t>From FY22 Categorical Distirbution Worksheet</t>
  </si>
  <si>
    <t/>
  </si>
  <si>
    <t>01010</t>
  </si>
  <si>
    <t>$3,387</t>
  </si>
  <si>
    <t>FY22-21</t>
  </si>
  <si>
    <t>Total Special Education ECEA Allocation for 2021-22</t>
  </si>
  <si>
    <t>Maximum Allocation for 2021-22</t>
  </si>
  <si>
    <t>CRS 22-20-114</t>
  </si>
  <si>
    <t>Department of Education - FY2021-22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</si>
</sst>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#,##0.0"/>
    <numFmt numFmtId="166" formatCode="&quot;$&quot;#,##0\ ;\(&quot;$&quot;#,##0\)"/>
    <numFmt numFmtId="167" formatCode="m/d"/>
    <numFmt numFmtId="168" formatCode="#,##0.0000"/>
    <numFmt numFmtId="169" formatCode="&quot;$&quot;#,##0"/>
    <numFmt numFmtId="170" formatCode="_(* #,##0_);_(* \(#,##0\);_(* &quot;-&quot;??_);_(@_)"/>
    <numFmt numFmtId="171" formatCode="_(&quot;$&quot;* #,##0_);_(&quot;$&quot;* \(#,##0\);_(&quot;$&quot;* &quot;-&quot;??_);_(@_)"/>
    <numFmt numFmtId="172" formatCode="0.0%"/>
    <numFmt numFmtId="173" formatCode="0.00000000%"/>
    <numFmt numFmtId="174" formatCode="#,##0.0000_);[Red]\(#,##0.0000\)"/>
    <numFmt numFmtId="175" formatCode="_(* #,##0.0000_);_(* \(#,##0.0000\);_(* &quot;-&quot;??_);_(@_)"/>
    <numFmt numFmtId="176" formatCode="0.0000%"/>
    <numFmt numFmtId="177" formatCode="&quot;$&quot;\ #,##0.00"/>
    <numFmt numFmtId="178" formatCode="#,##0.000000"/>
    <numFmt numFmtId="179" formatCode="#,##0.0000000"/>
    <numFmt numFmtId="180" formatCode="#,##0.0000000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ahoma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name val="Helv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 tint="-0.34998626667073579"/>
      <name val="Calibri"/>
      <family val="2"/>
      <scheme val="minor"/>
    </font>
    <font>
      <sz val="10"/>
      <name val="Calibri"/>
      <family val="2"/>
    </font>
    <font>
      <u/>
      <sz val="10"/>
      <color theme="10"/>
      <name val="Arial"/>
      <family val="2"/>
    </font>
    <font>
      <i/>
      <sz val="12"/>
      <color rgb="FFC00000"/>
      <name val="Calibri"/>
      <family val="2"/>
      <scheme val="minor"/>
    </font>
    <font>
      <sz val="10"/>
      <color rgb="FFF6F6F6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3">
    <xf numFmtId="0" fontId="0" fillId="0" borderId="0"/>
    <xf numFmtId="3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0" fontId="9" fillId="0" borderId="0">
      <alignment vertical="top"/>
    </xf>
    <xf numFmtId="0" fontId="10" fillId="0" borderId="0"/>
    <xf numFmtId="0" fontId="9" fillId="0" borderId="0"/>
    <xf numFmtId="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5" fontId="16" fillId="0" borderId="0"/>
    <xf numFmtId="5" fontId="16" fillId="0" borderId="0"/>
    <xf numFmtId="0" fontId="15" fillId="4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3" fontId="9" fillId="0" borderId="0" applyFont="0" applyFill="0" applyBorder="0" applyAlignment="0" applyProtection="0"/>
    <xf numFmtId="0" fontId="11" fillId="4" borderId="0"/>
    <xf numFmtId="9" fontId="22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22" fillId="0" borderId="0"/>
    <xf numFmtId="44" fontId="7" fillId="0" borderId="0" applyFont="0" applyFill="0" applyBorder="0" applyAlignment="0" applyProtection="0"/>
    <xf numFmtId="42" fontId="9" fillId="0" borderId="0" applyFont="0" applyFill="0" applyBorder="0" applyAlignment="0" applyProtection="0"/>
    <xf numFmtId="0" fontId="22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11" fillId="4" borderId="0"/>
    <xf numFmtId="43" fontId="22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9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9" fillId="0" borderId="0"/>
    <xf numFmtId="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1" fillId="4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1" fillId="4" borderId="0"/>
    <xf numFmtId="0" fontId="31" fillId="0" borderId="0" applyNumberFormat="0" applyFill="0" applyBorder="0" applyAlignment="0" applyProtection="0"/>
  </cellStyleXfs>
  <cellXfs count="265">
    <xf numFmtId="0" fontId="0" fillId="0" borderId="0" xfId="0"/>
    <xf numFmtId="0" fontId="6" fillId="0" borderId="0" xfId="35"/>
    <xf numFmtId="43" fontId="6" fillId="0" borderId="0" xfId="35" applyNumberFormat="1"/>
    <xf numFmtId="172" fontId="6" fillId="0" borderId="0" xfId="35" applyNumberFormat="1"/>
    <xf numFmtId="165" fontId="6" fillId="0" borderId="0" xfId="35" applyNumberFormat="1"/>
    <xf numFmtId="40" fontId="6" fillId="0" borderId="0" xfId="35" applyNumberFormat="1"/>
    <xf numFmtId="174" fontId="6" fillId="0" borderId="0" xfId="35" applyNumberFormat="1"/>
    <xf numFmtId="175" fontId="6" fillId="0" borderId="0" xfId="35" applyNumberFormat="1"/>
    <xf numFmtId="0" fontId="20" fillId="0" borderId="0" xfId="36" applyFont="1"/>
    <xf numFmtId="3" fontId="20" fillId="0" borderId="0" xfId="36" applyNumberFormat="1" applyFont="1"/>
    <xf numFmtId="0" fontId="9" fillId="0" borderId="0" xfId="0" applyFont="1"/>
    <xf numFmtId="4" fontId="9" fillId="0" borderId="0" xfId="0" applyNumberFormat="1" applyFont="1"/>
    <xf numFmtId="4" fontId="0" fillId="0" borderId="0" xfId="0" applyNumberFormat="1"/>
    <xf numFmtId="8" fontId="0" fillId="0" borderId="0" xfId="0" applyNumberFormat="1"/>
    <xf numFmtId="3" fontId="20" fillId="0" borderId="0" xfId="36" applyNumberFormat="1" applyFont="1" applyAlignment="1">
      <alignment horizontal="right"/>
    </xf>
    <xf numFmtId="0" fontId="20" fillId="0" borderId="0" xfId="36" applyFont="1" applyAlignment="1">
      <alignment horizontal="left" vertical="top" wrapText="1"/>
    </xf>
    <xf numFmtId="3" fontId="20" fillId="0" borderId="0" xfId="36" applyNumberFormat="1" applyFont="1" applyAlignment="1">
      <alignment horizontal="left" vertical="top" wrapText="1"/>
    </xf>
    <xf numFmtId="4" fontId="8" fillId="0" borderId="16" xfId="0" applyNumberFormat="1" applyFont="1" applyBorder="1" applyAlignment="1">
      <alignment horizontal="center"/>
    </xf>
    <xf numFmtId="4" fontId="22" fillId="0" borderId="0" xfId="0" applyNumberFormat="1" applyFont="1" applyAlignment="1">
      <alignment horizontal="left"/>
    </xf>
    <xf numFmtId="4" fontId="22" fillId="0" borderId="7" xfId="0" applyNumberFormat="1" applyFont="1" applyBorder="1" applyProtection="1">
      <protection locked="0"/>
    </xf>
    <xf numFmtId="4" fontId="22" fillId="0" borderId="7" xfId="0" quotePrefix="1" applyNumberFormat="1" applyFont="1" applyBorder="1" applyProtection="1">
      <protection locked="0"/>
    </xf>
    <xf numFmtId="4" fontId="22" fillId="0" borderId="7" xfId="0" quotePrefix="1" applyNumberFormat="1" applyFont="1" applyBorder="1" applyAlignment="1" applyProtection="1">
      <alignment horizontal="left"/>
      <protection locked="0"/>
    </xf>
    <xf numFmtId="4" fontId="22" fillId="0" borderId="17" xfId="0" applyNumberFormat="1" applyFont="1" applyBorder="1"/>
    <xf numFmtId="4" fontId="22" fillId="0" borderId="18" xfId="0" applyNumberFormat="1" applyFont="1" applyBorder="1"/>
    <xf numFmtId="43" fontId="8" fillId="0" borderId="5" xfId="0" applyNumberFormat="1" applyFont="1" applyBorder="1" applyAlignment="1">
      <alignment horizontal="center"/>
    </xf>
    <xf numFmtId="43" fontId="8" fillId="0" borderId="6" xfId="0" quotePrefix="1" applyNumberFormat="1" applyFont="1" applyBorder="1" applyAlignment="1">
      <alignment horizontal="center"/>
    </xf>
    <xf numFmtId="43" fontId="8" fillId="0" borderId="9" xfId="0" applyNumberFormat="1" applyFont="1" applyBorder="1" applyAlignment="1">
      <alignment horizontal="center" wrapText="1"/>
    </xf>
    <xf numFmtId="4" fontId="9" fillId="0" borderId="0" xfId="0" applyNumberFormat="1" applyFont="1" applyAlignment="1">
      <alignment horizontal="left"/>
    </xf>
    <xf numFmtId="4" fontId="22" fillId="0" borderId="0" xfId="0" applyNumberFormat="1" applyFont="1"/>
    <xf numFmtId="170" fontId="9" fillId="0" borderId="6" xfId="0" applyNumberFormat="1" applyFont="1" applyBorder="1" applyAlignment="1" applyProtection="1">
      <alignment horizontal="left" indent="1"/>
      <protection hidden="1"/>
    </xf>
    <xf numFmtId="170" fontId="0" fillId="0" borderId="6" xfId="0" applyNumberFormat="1" applyBorder="1" applyAlignment="1">
      <alignment horizontal="left" indent="1"/>
    </xf>
    <xf numFmtId="170" fontId="9" fillId="0" borderId="6" xfId="0" applyNumberFormat="1" applyFont="1" applyBorder="1" applyAlignment="1">
      <alignment horizontal="left" indent="1"/>
    </xf>
    <xf numFmtId="170" fontId="0" fillId="0" borderId="13" xfId="0" applyNumberFormat="1" applyBorder="1" applyAlignment="1">
      <alignment horizontal="left" indent="1"/>
    </xf>
    <xf numFmtId="0" fontId="24" fillId="0" borderId="0" xfId="0" applyFont="1"/>
    <xf numFmtId="0" fontId="25" fillId="0" borderId="14" xfId="0" applyFont="1" applyBorder="1" applyAlignment="1">
      <alignment horizontal="center" vertical="center" wrapText="1"/>
    </xf>
    <xf numFmtId="0" fontId="25" fillId="0" borderId="14" xfId="0" quotePrefix="1" applyFont="1" applyBorder="1" applyAlignment="1">
      <alignment horizontal="center" vertical="center" wrapText="1"/>
    </xf>
    <xf numFmtId="0" fontId="24" fillId="0" borderId="14" xfId="0" applyFont="1" applyBorder="1"/>
    <xf numFmtId="170" fontId="24" fillId="0" borderId="14" xfId="39" applyNumberFormat="1" applyFont="1" applyBorder="1"/>
    <xf numFmtId="170" fontId="25" fillId="0" borderId="14" xfId="0" applyNumberFormat="1" applyFont="1" applyBorder="1"/>
    <xf numFmtId="4" fontId="0" fillId="0" borderId="0" xfId="0" applyNumberFormat="1" applyAlignment="1">
      <alignment horizontal="left"/>
    </xf>
    <xf numFmtId="4" fontId="8" fillId="0" borderId="0" xfId="0" applyNumberFormat="1" applyFont="1" applyAlignment="1">
      <alignment horizontal="left"/>
    </xf>
    <xf numFmtId="4" fontId="8" fillId="0" borderId="18" xfId="0" applyNumberFormat="1" applyFont="1" applyBorder="1" applyAlignment="1">
      <alignment horizontal="left" wrapText="1"/>
    </xf>
    <xf numFmtId="4" fontId="8" fillId="0" borderId="17" xfId="0" applyNumberFormat="1" applyFont="1" applyBorder="1" applyAlignment="1" applyProtection="1">
      <alignment horizontal="left" wrapText="1"/>
      <protection locked="0"/>
    </xf>
    <xf numFmtId="4" fontId="0" fillId="0" borderId="7" xfId="0" applyNumberFormat="1" applyBorder="1" applyProtection="1">
      <protection locked="0"/>
    </xf>
    <xf numFmtId="4" fontId="0" fillId="0" borderId="7" xfId="0" quotePrefix="1" applyNumberFormat="1" applyBorder="1" applyProtection="1">
      <protection locked="0"/>
    </xf>
    <xf numFmtId="4" fontId="12" fillId="0" borderId="7" xfId="0" quotePrefix="1" applyNumberFormat="1" applyFont="1" applyBorder="1"/>
    <xf numFmtId="4" fontId="0" fillId="0" borderId="7" xfId="0" quotePrefix="1" applyNumberFormat="1" applyBorder="1" applyAlignment="1" applyProtection="1">
      <alignment horizontal="left"/>
      <protection locked="0"/>
    </xf>
    <xf numFmtId="0" fontId="0" fillId="0" borderId="7" xfId="0" applyBorder="1"/>
    <xf numFmtId="0" fontId="0" fillId="0" borderId="17" xfId="0" applyBorder="1"/>
    <xf numFmtId="0" fontId="0" fillId="0" borderId="18" xfId="0" applyBorder="1"/>
    <xf numFmtId="4" fontId="9" fillId="0" borderId="18" xfId="0" applyNumberFormat="1" applyFont="1" applyBorder="1"/>
    <xf numFmtId="164" fontId="8" fillId="0" borderId="18" xfId="0" applyNumberFormat="1" applyFont="1" applyBorder="1" applyAlignment="1">
      <alignment horizontal="right"/>
    </xf>
    <xf numFmtId="0" fontId="25" fillId="0" borderId="0" xfId="0" applyFont="1"/>
    <xf numFmtId="0" fontId="0" fillId="0" borderId="0" xfId="0" applyAlignment="1">
      <alignment horizontal="center"/>
    </xf>
    <xf numFmtId="0" fontId="13" fillId="0" borderId="0" xfId="0" applyFont="1" applyAlignment="1">
      <alignment horizontal="centerContinuous"/>
    </xf>
    <xf numFmtId="0" fontId="13" fillId="0" borderId="0" xfId="0" applyFont="1" applyAlignment="1" applyProtection="1">
      <alignment horizontal="centerContinuous"/>
      <protection locked="0"/>
    </xf>
    <xf numFmtId="0" fontId="8" fillId="0" borderId="0" xfId="0" applyFont="1" applyAlignment="1">
      <alignment horizontal="centerContinuous"/>
    </xf>
    <xf numFmtId="0" fontId="13" fillId="2" borderId="0" xfId="0" applyFont="1" applyFill="1" applyAlignment="1" applyProtection="1">
      <alignment horizontal="centerContinuous"/>
      <protection locked="0" hidden="1"/>
    </xf>
    <xf numFmtId="0" fontId="8" fillId="0" borderId="0" xfId="0" applyFont="1" applyAlignment="1">
      <alignment horizontal="left"/>
    </xf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0" fillId="7" borderId="0" xfId="0" applyFill="1" applyAlignment="1">
      <alignment horizontal="center"/>
    </xf>
    <xf numFmtId="0" fontId="9" fillId="7" borderId="0" xfId="0" applyFont="1" applyFill="1" applyAlignment="1">
      <alignment wrapText="1"/>
    </xf>
    <xf numFmtId="0" fontId="0" fillId="8" borderId="0" xfId="0" applyFill="1" applyAlignment="1">
      <alignment horizontal="center"/>
    </xf>
    <xf numFmtId="0" fontId="0" fillId="8" borderId="0" xfId="0" applyFill="1" applyAlignment="1">
      <alignment wrapText="1"/>
    </xf>
    <xf numFmtId="0" fontId="9" fillId="8" borderId="0" xfId="0" applyFont="1" applyFill="1" applyAlignment="1">
      <alignment wrapText="1"/>
    </xf>
    <xf numFmtId="0" fontId="0" fillId="9" borderId="0" xfId="0" applyFill="1" applyAlignment="1">
      <alignment horizontal="center"/>
    </xf>
    <xf numFmtId="0" fontId="9" fillId="9" borderId="0" xfId="0" applyFont="1" applyFill="1" applyAlignment="1">
      <alignment wrapText="1"/>
    </xf>
    <xf numFmtId="38" fontId="0" fillId="10" borderId="0" xfId="0" applyNumberFormat="1" applyFill="1" applyAlignment="1">
      <alignment horizontal="center"/>
    </xf>
    <xf numFmtId="40" fontId="9" fillId="10" borderId="0" xfId="0" applyNumberFormat="1" applyFont="1" applyFill="1" applyAlignment="1">
      <alignment wrapText="1"/>
    </xf>
    <xf numFmtId="1" fontId="0" fillId="10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9" fillId="2" borderId="0" xfId="0" applyFont="1" applyFill="1" applyAlignment="1">
      <alignment wrapText="1"/>
    </xf>
    <xf numFmtId="0" fontId="0" fillId="7" borderId="0" xfId="0" applyFill="1" applyAlignment="1">
      <alignment wrapText="1"/>
    </xf>
    <xf numFmtId="0" fontId="8" fillId="0" borderId="0" xfId="0" applyFont="1"/>
    <xf numFmtId="10" fontId="0" fillId="0" borderId="0" xfId="0" applyNumberFormat="1"/>
    <xf numFmtId="10" fontId="0" fillId="0" borderId="0" xfId="0" applyNumberFormat="1" applyAlignment="1">
      <alignment wrapText="1"/>
    </xf>
    <xf numFmtId="43" fontId="9" fillId="0" borderId="0" xfId="40" applyFill="1"/>
    <xf numFmtId="43" fontId="9" fillId="0" borderId="0" xfId="40" applyFont="1" applyFill="1"/>
    <xf numFmtId="4" fontId="9" fillId="0" borderId="0" xfId="40" applyNumberFormat="1" applyFill="1"/>
    <xf numFmtId="165" fontId="9" fillId="0" borderId="0" xfId="40" applyNumberFormat="1" applyFill="1"/>
    <xf numFmtId="177" fontId="9" fillId="9" borderId="0" xfId="40" applyNumberFormat="1" applyFill="1"/>
    <xf numFmtId="177" fontId="9" fillId="10" borderId="0" xfId="40" applyNumberFormat="1" applyFill="1"/>
    <xf numFmtId="43" fontId="9" fillId="13" borderId="0" xfId="40" applyFill="1"/>
    <xf numFmtId="173" fontId="9" fillId="0" borderId="0" xfId="40" applyNumberFormat="1" applyFill="1"/>
    <xf numFmtId="40" fontId="9" fillId="0" borderId="0" xfId="40" applyNumberFormat="1" applyFill="1"/>
    <xf numFmtId="43" fontId="9" fillId="2" borderId="0" xfId="40" applyFill="1"/>
    <xf numFmtId="3" fontId="20" fillId="0" borderId="0" xfId="36" quotePrefix="1" applyNumberFormat="1" applyFont="1" applyAlignment="1">
      <alignment horizontal="left" vertical="top" wrapText="1"/>
    </xf>
    <xf numFmtId="4" fontId="20" fillId="0" borderId="0" xfId="36" applyNumberFormat="1" applyFont="1"/>
    <xf numFmtId="0" fontId="19" fillId="0" borderId="0" xfId="36" applyFont="1"/>
    <xf numFmtId="0" fontId="21" fillId="0" borderId="14" xfId="36" applyFont="1" applyBorder="1" applyAlignment="1">
      <alignment horizontal="center" wrapText="1"/>
    </xf>
    <xf numFmtId="3" fontId="21" fillId="0" borderId="14" xfId="36" applyNumberFormat="1" applyFont="1" applyBorder="1" applyAlignment="1">
      <alignment horizontal="center" wrapText="1"/>
    </xf>
    <xf numFmtId="0" fontId="20" fillId="0" borderId="0" xfId="36" applyFont="1" applyAlignment="1">
      <alignment horizontal="center" wrapText="1"/>
    </xf>
    <xf numFmtId="0" fontId="20" fillId="0" borderId="20" xfId="36" applyFont="1" applyBorder="1"/>
    <xf numFmtId="0" fontId="20" fillId="0" borderId="22" xfId="36" applyFont="1" applyBorder="1"/>
    <xf numFmtId="0" fontId="20" fillId="0" borderId="19" xfId="36" applyFont="1" applyBorder="1"/>
    <xf numFmtId="3" fontId="20" fillId="0" borderId="19" xfId="36" applyNumberFormat="1" applyFont="1" applyBorder="1"/>
    <xf numFmtId="4" fontId="20" fillId="0" borderId="19" xfId="36" applyNumberFormat="1" applyFont="1" applyBorder="1"/>
    <xf numFmtId="3" fontId="20" fillId="0" borderId="23" xfId="36" applyNumberFormat="1" applyFont="1" applyBorder="1"/>
    <xf numFmtId="0" fontId="20" fillId="0" borderId="0" xfId="36" applyFont="1" applyAlignment="1">
      <alignment horizontal="right"/>
    </xf>
    <xf numFmtId="172" fontId="20" fillId="0" borderId="0" xfId="10" applyNumberFormat="1" applyFont="1" applyFill="1" applyBorder="1" applyAlignment="1">
      <alignment horizontal="right"/>
    </xf>
    <xf numFmtId="0" fontId="1" fillId="0" borderId="0" xfId="7" applyFont="1"/>
    <xf numFmtId="43" fontId="1" fillId="0" borderId="0" xfId="39" applyFont="1"/>
    <xf numFmtId="0" fontId="1" fillId="6" borderId="0" xfId="7" applyFont="1" applyFill="1"/>
    <xf numFmtId="0" fontId="1" fillId="0" borderId="0" xfId="29" applyFont="1"/>
    <xf numFmtId="176" fontId="1" fillId="0" borderId="0" xfId="28" applyNumberFormat="1" applyFont="1"/>
    <xf numFmtId="0" fontId="1" fillId="0" borderId="5" xfId="7" applyFont="1" applyBorder="1"/>
    <xf numFmtId="0" fontId="1" fillId="0" borderId="6" xfId="7" applyFont="1" applyBorder="1"/>
    <xf numFmtId="3" fontId="1" fillId="0" borderId="0" xfId="7" applyNumberFormat="1" applyFont="1"/>
    <xf numFmtId="171" fontId="1" fillId="0" borderId="0" xfId="2" applyNumberFormat="1" applyFont="1"/>
    <xf numFmtId="171" fontId="1" fillId="0" borderId="0" xfId="7" applyNumberFormat="1" applyFont="1"/>
    <xf numFmtId="44" fontId="1" fillId="0" borderId="0" xfId="7" applyNumberFormat="1" applyFont="1"/>
    <xf numFmtId="0" fontId="27" fillId="0" borderId="0" xfId="6" quotePrefix="1" applyFont="1" applyAlignment="1">
      <alignment horizontal="right"/>
    </xf>
    <xf numFmtId="0" fontId="27" fillId="0" borderId="0" xfId="6" quotePrefix="1" applyFont="1" applyAlignment="1">
      <alignment horizontal="left"/>
    </xf>
    <xf numFmtId="16" fontId="26" fillId="0" borderId="0" xfId="6" quotePrefix="1" applyNumberFormat="1" applyFont="1" applyAlignment="1">
      <alignment horizontal="center"/>
    </xf>
    <xf numFmtId="0" fontId="26" fillId="6" borderId="0" xfId="6" applyFont="1" applyFill="1" applyAlignment="1"/>
    <xf numFmtId="0" fontId="26" fillId="6" borderId="0" xfId="6" quotePrefix="1" applyFont="1" applyFill="1" applyAlignment="1"/>
    <xf numFmtId="0" fontId="26" fillId="0" borderId="0" xfId="6" applyFont="1" applyAlignment="1"/>
    <xf numFmtId="0" fontId="26" fillId="0" borderId="0" xfId="6" applyFont="1" applyAlignment="1">
      <alignment wrapText="1"/>
    </xf>
    <xf numFmtId="3" fontId="26" fillId="5" borderId="0" xfId="6" applyNumberFormat="1" applyFont="1" applyFill="1" applyAlignment="1"/>
    <xf numFmtId="3" fontId="26" fillId="6" borderId="0" xfId="6" applyNumberFormat="1" applyFont="1" applyFill="1" applyAlignment="1">
      <alignment horizontal="left" indent="1"/>
    </xf>
    <xf numFmtId="3" fontId="26" fillId="0" borderId="0" xfId="6" applyNumberFormat="1" applyFont="1" applyAlignment="1"/>
    <xf numFmtId="0" fontId="26" fillId="0" borderId="0" xfId="8" applyFont="1"/>
    <xf numFmtId="0" fontId="26" fillId="0" borderId="0" xfId="6" applyFont="1" applyAlignment="1">
      <alignment horizontal="right"/>
    </xf>
    <xf numFmtId="10" fontId="28" fillId="0" borderId="0" xfId="28" applyNumberFormat="1" applyFont="1" applyAlignment="1">
      <alignment horizontal="centerContinuous"/>
    </xf>
    <xf numFmtId="3" fontId="26" fillId="0" borderId="0" xfId="1" applyFont="1" applyAlignment="1"/>
    <xf numFmtId="3" fontId="26" fillId="0" borderId="0" xfId="1" applyFont="1" applyAlignment="1">
      <alignment horizontal="right"/>
    </xf>
    <xf numFmtId="3" fontId="26" fillId="0" borderId="1" xfId="6" applyNumberFormat="1" applyFont="1" applyBorder="1" applyAlignment="1"/>
    <xf numFmtId="3" fontId="26" fillId="6" borderId="0" xfId="6" applyNumberFormat="1" applyFont="1" applyFill="1" applyAlignment="1">
      <alignment horizontal="left" wrapText="1" indent="1"/>
    </xf>
    <xf numFmtId="3" fontId="26" fillId="0" borderId="0" xfId="9" applyNumberFormat="1" applyFont="1" applyAlignment="1">
      <alignment horizontal="right"/>
    </xf>
    <xf numFmtId="3" fontId="26" fillId="0" borderId="0" xfId="1" quotePrefix="1" applyFont="1" applyAlignment="1">
      <alignment horizontal="right"/>
    </xf>
    <xf numFmtId="3" fontId="28" fillId="0" borderId="0" xfId="1" applyFont="1" applyAlignment="1">
      <alignment horizontal="center"/>
    </xf>
    <xf numFmtId="3" fontId="26" fillId="6" borderId="0" xfId="6" quotePrefix="1" applyNumberFormat="1" applyFont="1" applyFill="1" applyAlignment="1">
      <alignment horizontal="left" indent="1"/>
    </xf>
    <xf numFmtId="3" fontId="28" fillId="0" borderId="0" xfId="1" applyFont="1" applyAlignment="1">
      <alignment horizontal="right"/>
    </xf>
    <xf numFmtId="3" fontId="26" fillId="6" borderId="0" xfId="6" applyNumberFormat="1" applyFont="1" applyFill="1" applyAlignment="1"/>
    <xf numFmtId="3" fontId="26" fillId="6" borderId="0" xfId="1" applyFont="1" applyFill="1" applyAlignment="1">
      <alignment horizontal="right"/>
    </xf>
    <xf numFmtId="3" fontId="28" fillId="0" borderId="0" xfId="1" applyFont="1" applyBorder="1" applyAlignment="1"/>
    <xf numFmtId="0" fontId="28" fillId="0" borderId="5" xfId="6" quotePrefix="1" applyFont="1" applyBorder="1" applyAlignment="1">
      <alignment horizontal="center"/>
    </xf>
    <xf numFmtId="0" fontId="23" fillId="0" borderId="6" xfId="29" applyFont="1" applyBorder="1" applyAlignment="1">
      <alignment horizontal="center" vertical="center"/>
    </xf>
    <xf numFmtId="3" fontId="29" fillId="0" borderId="6" xfId="1" applyFont="1" applyBorder="1" applyAlignment="1">
      <alignment horizontal="center"/>
    </xf>
    <xf numFmtId="3" fontId="28" fillId="0" borderId="6" xfId="1" applyFont="1" applyBorder="1" applyAlignment="1">
      <alignment horizontal="center" vertical="center"/>
    </xf>
    <xf numFmtId="3" fontId="28" fillId="0" borderId="6" xfId="1" quotePrefix="1" applyFont="1" applyFill="1" applyBorder="1" applyAlignment="1">
      <alignment horizontal="center"/>
    </xf>
    <xf numFmtId="3" fontId="28" fillId="0" borderId="6" xfId="1" quotePrefix="1" applyFont="1" applyBorder="1" applyAlignment="1">
      <alignment horizontal="center"/>
    </xf>
    <xf numFmtId="3" fontId="28" fillId="0" borderId="6" xfId="1" applyFont="1" applyFill="1" applyBorder="1" applyAlignment="1">
      <alignment horizontal="center"/>
    </xf>
    <xf numFmtId="0" fontId="28" fillId="0" borderId="6" xfId="6" applyFont="1" applyBorder="1" applyAlignment="1">
      <alignment horizontal="center" vertical="center"/>
    </xf>
    <xf numFmtId="0" fontId="28" fillId="0" borderId="6" xfId="6" quotePrefix="1" applyFont="1" applyBorder="1" applyAlignment="1">
      <alignment horizontal="center"/>
    </xf>
    <xf numFmtId="168" fontId="28" fillId="0" borderId="6" xfId="10" applyNumberFormat="1" applyFont="1" applyFill="1" applyBorder="1" applyAlignment="1">
      <alignment horizontal="center"/>
    </xf>
    <xf numFmtId="169" fontId="28" fillId="0" borderId="6" xfId="11" applyNumberFormat="1" applyFont="1" applyFill="1" applyBorder="1" applyAlignment="1">
      <alignment horizontal="center" wrapText="1"/>
    </xf>
    <xf numFmtId="169" fontId="28" fillId="0" borderId="8" xfId="11" applyNumberFormat="1" applyFont="1" applyFill="1" applyBorder="1" applyAlignment="1">
      <alignment horizontal="center" wrapText="1"/>
    </xf>
    <xf numFmtId="3" fontId="28" fillId="0" borderId="8" xfId="1" applyFont="1" applyFill="1" applyBorder="1" applyAlignment="1">
      <alignment horizontal="center"/>
    </xf>
    <xf numFmtId="169" fontId="28" fillId="0" borderId="8" xfId="11" applyNumberFormat="1" applyFont="1" applyFill="1" applyBorder="1" applyAlignment="1">
      <alignment horizontal="center"/>
    </xf>
    <xf numFmtId="169" fontId="28" fillId="0" borderId="9" xfId="11" applyNumberFormat="1" applyFont="1" applyFill="1" applyBorder="1" applyAlignment="1">
      <alignment horizontal="center"/>
    </xf>
    <xf numFmtId="3" fontId="26" fillId="3" borderId="2" xfId="1" quotePrefix="1" applyFont="1" applyFill="1" applyBorder="1" applyAlignment="1">
      <alignment horizontal="left"/>
    </xf>
    <xf numFmtId="171" fontId="26" fillId="0" borderId="0" xfId="6" applyNumberFormat="1" applyFont="1" applyAlignment="1"/>
    <xf numFmtId="43" fontId="26" fillId="0" borderId="0" xfId="39" applyFont="1" applyFill="1" applyBorder="1" applyAlignment="1" applyProtection="1"/>
    <xf numFmtId="3" fontId="28" fillId="0" borderId="0" xfId="8" applyNumberFormat="1" applyFont="1"/>
    <xf numFmtId="0" fontId="28" fillId="0" borderId="0" xfId="6" applyFont="1" applyAlignment="1"/>
    <xf numFmtId="0" fontId="26" fillId="0" borderId="0" xfId="6" applyFont="1" applyAlignment="1">
      <alignment horizontal="left"/>
    </xf>
    <xf numFmtId="0" fontId="1" fillId="0" borderId="0" xfId="7" applyFont="1" applyAlignment="1">
      <alignment horizontal="left"/>
    </xf>
    <xf numFmtId="0" fontId="26" fillId="0" borderId="5" xfId="6" applyFont="1" applyBorder="1" applyAlignment="1">
      <alignment horizontal="left"/>
    </xf>
    <xf numFmtId="3" fontId="26" fillId="0" borderId="6" xfId="1" applyFont="1" applyBorder="1" applyAlignment="1">
      <alignment horizontal="left" wrapText="1"/>
    </xf>
    <xf numFmtId="0" fontId="26" fillId="0" borderId="6" xfId="6" applyFont="1" applyBorder="1" applyAlignment="1">
      <alignment horizontal="left"/>
    </xf>
    <xf numFmtId="3" fontId="28" fillId="0" borderId="6" xfId="1" applyFont="1" applyFill="1" applyBorder="1" applyAlignment="1">
      <alignment horizontal="left" wrapText="1"/>
    </xf>
    <xf numFmtId="0" fontId="28" fillId="0" borderId="7" xfId="6" applyFont="1" applyBorder="1" applyAlignment="1">
      <alignment horizontal="left"/>
    </xf>
    <xf numFmtId="1" fontId="26" fillId="0" borderId="11" xfId="1" applyNumberFormat="1" applyFont="1" applyBorder="1" applyAlignment="1">
      <alignment horizontal="left"/>
    </xf>
    <xf numFmtId="3" fontId="26" fillId="0" borderId="12" xfId="1" applyFont="1" applyBorder="1" applyAlignment="1">
      <alignment horizontal="left" wrapText="1"/>
    </xf>
    <xf numFmtId="1" fontId="26" fillId="0" borderId="11" xfId="1" quotePrefix="1" applyNumberFormat="1" applyFont="1" applyFill="1" applyBorder="1" applyAlignment="1">
      <alignment horizontal="left"/>
    </xf>
    <xf numFmtId="3" fontId="26" fillId="0" borderId="12" xfId="1" applyFont="1" applyFill="1" applyBorder="1" applyAlignment="1">
      <alignment horizontal="left" wrapText="1"/>
    </xf>
    <xf numFmtId="1" fontId="26" fillId="0" borderId="11" xfId="1" quotePrefix="1" applyNumberFormat="1" applyFont="1" applyBorder="1" applyAlignment="1">
      <alignment horizontal="left"/>
    </xf>
    <xf numFmtId="1" fontId="26" fillId="0" borderId="11" xfId="1" applyNumberFormat="1" applyFont="1" applyFill="1" applyBorder="1" applyAlignment="1">
      <alignment horizontal="left"/>
    </xf>
    <xf numFmtId="1" fontId="26" fillId="0" borderId="7" xfId="1" applyNumberFormat="1" applyFont="1" applyBorder="1" applyAlignment="1">
      <alignment horizontal="left"/>
    </xf>
    <xf numFmtId="3" fontId="26" fillId="3" borderId="13" xfId="1" applyFont="1" applyFill="1" applyBorder="1" applyAlignment="1">
      <alignment horizontal="left" wrapText="1"/>
    </xf>
    <xf numFmtId="3" fontId="26" fillId="0" borderId="13" xfId="1" applyFont="1" applyBorder="1" applyAlignment="1">
      <alignment horizontal="left"/>
    </xf>
    <xf numFmtId="3" fontId="26" fillId="0" borderId="13" xfId="1" applyFont="1" applyBorder="1" applyAlignment="1">
      <alignment horizontal="left" wrapText="1"/>
    </xf>
    <xf numFmtId="0" fontId="26" fillId="0" borderId="0" xfId="8" applyFont="1" applyAlignment="1">
      <alignment horizontal="left"/>
    </xf>
    <xf numFmtId="0" fontId="9" fillId="14" borderId="0" xfId="0" applyFont="1" applyFill="1" applyAlignment="1">
      <alignment wrapText="1"/>
    </xf>
    <xf numFmtId="0" fontId="9" fillId="15" borderId="0" xfId="0" applyFont="1" applyFill="1" applyAlignment="1">
      <alignment wrapText="1"/>
    </xf>
    <xf numFmtId="0" fontId="0" fillId="0" borderId="0" xfId="0" applyAlignment="1">
      <alignment horizontal="left"/>
    </xf>
    <xf numFmtId="170" fontId="24" fillId="0" borderId="14" xfId="39" applyNumberFormat="1" applyFont="1" applyFill="1" applyBorder="1"/>
    <xf numFmtId="170" fontId="26" fillId="0" borderId="6" xfId="39" applyNumberFormat="1" applyFont="1" applyBorder="1"/>
    <xf numFmtId="170" fontId="26" fillId="0" borderId="7" xfId="39" applyNumberFormat="1" applyFont="1" applyBorder="1"/>
    <xf numFmtId="170" fontId="1" fillId="0" borderId="10" xfId="39" applyNumberFormat="1" applyFont="1" applyBorder="1"/>
    <xf numFmtId="170" fontId="1" fillId="0" borderId="10" xfId="39" applyNumberFormat="1" applyFont="1" applyFill="1" applyBorder="1"/>
    <xf numFmtId="170" fontId="1" fillId="0" borderId="12" xfId="39" applyNumberFormat="1" applyFont="1" applyFill="1" applyBorder="1"/>
    <xf numFmtId="170" fontId="1" fillId="3" borderId="3" xfId="39" applyNumberFormat="1" applyFont="1" applyFill="1" applyBorder="1"/>
    <xf numFmtId="170" fontId="1" fillId="3" borderId="4" xfId="39" applyNumberFormat="1" applyFont="1" applyFill="1" applyBorder="1"/>
    <xf numFmtId="170" fontId="1" fillId="0" borderId="13" xfId="39" applyNumberFormat="1" applyFont="1" applyFill="1" applyBorder="1"/>
    <xf numFmtId="170" fontId="20" fillId="0" borderId="0" xfId="39" applyNumberFormat="1" applyFont="1" applyFill="1" applyBorder="1"/>
    <xf numFmtId="43" fontId="20" fillId="0" borderId="0" xfId="39" applyFont="1" applyFill="1" applyBorder="1"/>
    <xf numFmtId="43" fontId="20" fillId="0" borderId="21" xfId="39" applyFont="1" applyFill="1" applyBorder="1"/>
    <xf numFmtId="10" fontId="24" fillId="0" borderId="14" xfId="28" applyNumberFormat="1" applyFont="1" applyBorder="1"/>
    <xf numFmtId="10" fontId="24" fillId="0" borderId="14" xfId="28" applyNumberFormat="1" applyFont="1" applyFill="1" applyBorder="1"/>
    <xf numFmtId="3" fontId="26" fillId="6" borderId="0" xfId="6" quotePrefix="1" applyNumberFormat="1" applyFont="1" applyFill="1" applyAlignment="1">
      <alignment horizontal="center"/>
    </xf>
    <xf numFmtId="0" fontId="1" fillId="6" borderId="0" xfId="7" applyFont="1" applyFill="1" applyAlignment="1">
      <alignment horizontal="center"/>
    </xf>
    <xf numFmtId="170" fontId="26" fillId="0" borderId="0" xfId="8" applyNumberFormat="1" applyFont="1"/>
    <xf numFmtId="43" fontId="26" fillId="0" borderId="0" xfId="8" applyNumberFormat="1" applyFont="1"/>
    <xf numFmtId="40" fontId="9" fillId="11" borderId="0" xfId="40" applyNumberFormat="1" applyFill="1"/>
    <xf numFmtId="43" fontId="9" fillId="14" borderId="0" xfId="40" applyFill="1"/>
    <xf numFmtId="43" fontId="9" fillId="15" borderId="0" xfId="40" applyFill="1"/>
    <xf numFmtId="40" fontId="0" fillId="0" borderId="0" xfId="0" applyNumberFormat="1"/>
    <xf numFmtId="43" fontId="0" fillId="0" borderId="0" xfId="0" applyNumberFormat="1"/>
    <xf numFmtId="6" fontId="30" fillId="0" borderId="10" xfId="0" applyNumberFormat="1" applyFont="1" applyBorder="1"/>
    <xf numFmtId="0" fontId="9" fillId="0" borderId="0" xfId="0" applyFont="1" applyAlignment="1">
      <alignment horizontal="left"/>
    </xf>
    <xf numFmtId="44" fontId="9" fillId="0" borderId="24" xfId="11" applyFont="1" applyFill="1" applyBorder="1"/>
    <xf numFmtId="0" fontId="0" fillId="0" borderId="15" xfId="0" applyBorder="1"/>
    <xf numFmtId="0" fontId="0" fillId="0" borderId="16" xfId="0" applyBorder="1"/>
    <xf numFmtId="0" fontId="8" fillId="0" borderId="16" xfId="0" applyFont="1" applyBorder="1" applyAlignment="1">
      <alignment horizontal="right"/>
    </xf>
    <xf numFmtId="0" fontId="0" fillId="0" borderId="26" xfId="0" applyBorder="1"/>
    <xf numFmtId="164" fontId="8" fillId="0" borderId="0" xfId="0" applyNumberFormat="1" applyFont="1"/>
    <xf numFmtId="4" fontId="8" fillId="0" borderId="0" xfId="0" applyNumberFormat="1" applyFont="1" applyAlignment="1">
      <alignment horizontal="right"/>
    </xf>
    <xf numFmtId="4" fontId="8" fillId="0" borderId="0" xfId="0" applyNumberFormat="1" applyFont="1"/>
    <xf numFmtId="10" fontId="8" fillId="0" borderId="0" xfId="0" applyNumberFormat="1" applyFont="1" applyAlignment="1">
      <alignment horizontal="right"/>
    </xf>
    <xf numFmtId="0" fontId="9" fillId="0" borderId="24" xfId="0" applyFont="1" applyBorder="1"/>
    <xf numFmtId="164" fontId="8" fillId="0" borderId="0" xfId="0" applyNumberFormat="1" applyFont="1" applyAlignment="1">
      <alignment horizontal="right"/>
    </xf>
    <xf numFmtId="0" fontId="8" fillId="0" borderId="24" xfId="0" applyFont="1" applyBorder="1" applyAlignment="1">
      <alignment horizontal="right"/>
    </xf>
    <xf numFmtId="164" fontId="8" fillId="0" borderId="0" xfId="0" quotePrefix="1" applyNumberFormat="1" applyFont="1" applyAlignment="1">
      <alignment horizontal="right"/>
    </xf>
    <xf numFmtId="0" fontId="8" fillId="0" borderId="7" xfId="0" applyFont="1" applyBorder="1"/>
    <xf numFmtId="4" fontId="8" fillId="0" borderId="24" xfId="0" applyNumberFormat="1" applyFont="1" applyBorder="1" applyAlignment="1">
      <alignment horizontal="right"/>
    </xf>
    <xf numFmtId="0" fontId="8" fillId="0" borderId="17" xfId="0" applyFont="1" applyBorder="1"/>
    <xf numFmtId="0" fontId="8" fillId="0" borderId="18" xfId="0" applyFont="1" applyBorder="1"/>
    <xf numFmtId="4" fontId="8" fillId="0" borderId="18" xfId="0" applyNumberFormat="1" applyFont="1" applyBorder="1" applyAlignment="1">
      <alignment horizontal="right"/>
    </xf>
    <xf numFmtId="10" fontId="8" fillId="0" borderId="18" xfId="0" applyNumberFormat="1" applyFont="1" applyBorder="1" applyAlignment="1">
      <alignment horizontal="right"/>
    </xf>
    <xf numFmtId="4" fontId="8" fillId="0" borderId="25" xfId="0" applyNumberFormat="1" applyFont="1" applyBorder="1" applyAlignment="1">
      <alignment horizontal="right"/>
    </xf>
    <xf numFmtId="164" fontId="9" fillId="0" borderId="0" xfId="0" applyNumberFormat="1" applyFont="1"/>
    <xf numFmtId="10" fontId="9" fillId="0" borderId="0" xfId="0" applyNumberFormat="1" applyFont="1"/>
    <xf numFmtId="0" fontId="0" fillId="0" borderId="7" xfId="0" quotePrefix="1" applyBorder="1"/>
    <xf numFmtId="3" fontId="9" fillId="0" borderId="0" xfId="0" applyNumberFormat="1" applyFont="1"/>
    <xf numFmtId="165" fontId="9" fillId="0" borderId="0" xfId="0" applyNumberFormat="1" applyFont="1"/>
    <xf numFmtId="165" fontId="0" fillId="0" borderId="0" xfId="0" applyNumberFormat="1"/>
    <xf numFmtId="0" fontId="9" fillId="0" borderId="16" xfId="0" applyFont="1" applyBorder="1"/>
    <xf numFmtId="165" fontId="9" fillId="0" borderId="16" xfId="0" applyNumberFormat="1" applyFont="1" applyBorder="1"/>
    <xf numFmtId="4" fontId="9" fillId="0" borderId="16" xfId="0" applyNumberFormat="1" applyFont="1" applyBorder="1"/>
    <xf numFmtId="10" fontId="9" fillId="0" borderId="16" xfId="0" applyNumberFormat="1" applyFont="1" applyBorder="1"/>
    <xf numFmtId="44" fontId="9" fillId="0" borderId="26" xfId="11" applyFont="1" applyFill="1" applyBorder="1"/>
    <xf numFmtId="0" fontId="9" fillId="0" borderId="18" xfId="0" applyFont="1" applyBorder="1"/>
    <xf numFmtId="165" fontId="9" fillId="0" borderId="18" xfId="0" applyNumberFormat="1" applyFont="1" applyBorder="1"/>
    <xf numFmtId="10" fontId="9" fillId="0" borderId="18" xfId="0" applyNumberFormat="1" applyFont="1" applyBorder="1"/>
    <xf numFmtId="44" fontId="9" fillId="0" borderId="25" xfId="11" applyFont="1" applyFill="1" applyBorder="1"/>
    <xf numFmtId="4" fontId="9" fillId="0" borderId="24" xfId="0" applyNumberFormat="1" applyFont="1" applyBorder="1"/>
    <xf numFmtId="178" fontId="9" fillId="0" borderId="24" xfId="0" applyNumberFormat="1" applyFont="1" applyBorder="1"/>
    <xf numFmtId="179" fontId="9" fillId="0" borderId="24" xfId="0" applyNumberFormat="1" applyFont="1" applyBorder="1"/>
    <xf numFmtId="164" fontId="9" fillId="0" borderId="18" xfId="0" applyNumberFormat="1" applyFont="1" applyBorder="1"/>
    <xf numFmtId="180" fontId="9" fillId="0" borderId="18" xfId="0" applyNumberFormat="1" applyFont="1" applyBorder="1"/>
    <xf numFmtId="4" fontId="9" fillId="0" borderId="25" xfId="0" applyNumberFormat="1" applyFont="1" applyBorder="1"/>
    <xf numFmtId="4" fontId="8" fillId="0" borderId="15" xfId="0" applyNumberFormat="1" applyFont="1" applyBorder="1" applyAlignment="1">
      <alignment horizontal="left"/>
    </xf>
    <xf numFmtId="0" fontId="31" fillId="0" borderId="0" xfId="62"/>
    <xf numFmtId="0" fontId="23" fillId="0" borderId="6" xfId="7" applyFont="1" applyBorder="1" applyAlignment="1">
      <alignment horizontal="center"/>
    </xf>
    <xf numFmtId="3" fontId="21" fillId="0" borderId="27" xfId="36" applyNumberFormat="1" applyFont="1" applyBorder="1" applyAlignment="1">
      <alignment horizontal="center" wrapText="1"/>
    </xf>
    <xf numFmtId="0" fontId="20" fillId="0" borderId="0" xfId="36" applyFont="1" applyAlignment="1">
      <alignment horizontal="left" vertical="top"/>
    </xf>
    <xf numFmtId="0" fontId="20" fillId="0" borderId="0" xfId="36" applyFont="1" applyAlignment="1">
      <alignment horizontal="center"/>
    </xf>
    <xf numFmtId="4" fontId="0" fillId="0" borderId="20" xfId="2" applyNumberFormat="1" applyFont="1" applyFill="1" applyBorder="1"/>
    <xf numFmtId="4" fontId="0" fillId="0" borderId="22" xfId="2" applyNumberFormat="1" applyFont="1" applyFill="1" applyBorder="1"/>
    <xf numFmtId="0" fontId="32" fillId="0" borderId="0" xfId="0" applyFont="1"/>
    <xf numFmtId="3" fontId="28" fillId="0" borderId="2" xfId="1" applyFont="1" applyBorder="1" applyAlignment="1"/>
    <xf numFmtId="3" fontId="28" fillId="0" borderId="3" xfId="1" applyFont="1" applyBorder="1" applyAlignment="1"/>
    <xf numFmtId="3" fontId="28" fillId="0" borderId="4" xfId="1" applyFont="1" applyBorder="1" applyAlignment="1"/>
    <xf numFmtId="3" fontId="9" fillId="0" borderId="0" xfId="0" applyNumberFormat="1" applyFont="1" applyAlignment="1">
      <alignment horizontal="right"/>
    </xf>
    <xf numFmtId="4" fontId="8" fillId="0" borderId="7" xfId="0" applyNumberFormat="1" applyFont="1" applyBorder="1" applyAlignment="1">
      <alignment horizontal="left"/>
    </xf>
    <xf numFmtId="170" fontId="1" fillId="0" borderId="0" xfId="7" applyNumberFormat="1" applyFont="1"/>
    <xf numFmtId="0" fontId="9" fillId="0" borderId="0" xfId="0" quotePrefix="1" applyFont="1"/>
    <xf numFmtId="0" fontId="28" fillId="0" borderId="8" xfId="6" applyFont="1" applyBorder="1" applyAlignment="1">
      <alignment horizontal="left"/>
    </xf>
    <xf numFmtId="3" fontId="26" fillId="0" borderId="0" xfId="1" applyFont="1" applyAlignment="1">
      <alignment horizontal="right"/>
    </xf>
    <xf numFmtId="3" fontId="26" fillId="6" borderId="0" xfId="6" quotePrefix="1" applyNumberFormat="1" applyFont="1" applyFill="1" applyAlignment="1">
      <alignment horizontal="center"/>
    </xf>
    <xf numFmtId="0" fontId="1" fillId="6" borderId="0" xfId="7" applyFont="1" applyFill="1" applyAlignment="1">
      <alignment horizontal="center"/>
    </xf>
    <xf numFmtId="43" fontId="33" fillId="12" borderId="0" xfId="40" applyFont="1" applyFill="1"/>
  </cellXfs>
  <cellStyles count="63">
    <cellStyle name="Comma" xfId="39" builtinId="3"/>
    <cellStyle name="Comma 2" xfId="9" xr:uid="{00000000-0005-0000-0000-000001000000}"/>
    <cellStyle name="Comma 2 2" xfId="40" xr:uid="{00000000-0005-0000-0000-000002000000}"/>
    <cellStyle name="Comma 2 3" xfId="44" xr:uid="{00000000-0005-0000-0000-000003000000}"/>
    <cellStyle name="Comma 3" xfId="12" xr:uid="{00000000-0005-0000-0000-000004000000}"/>
    <cellStyle name="Comma 3 2" xfId="49" xr:uid="{00000000-0005-0000-0000-000005000000}"/>
    <cellStyle name="Comma 4" xfId="13" xr:uid="{00000000-0005-0000-0000-000006000000}"/>
    <cellStyle name="Comma 4 2" xfId="31" xr:uid="{00000000-0005-0000-0000-000007000000}"/>
    <cellStyle name="Comma 5" xfId="26" xr:uid="{00000000-0005-0000-0000-000008000000}"/>
    <cellStyle name="Comma 6" xfId="30" xr:uid="{00000000-0005-0000-0000-000009000000}"/>
    <cellStyle name="Comma 7" xfId="37" xr:uid="{00000000-0005-0000-0000-00000A000000}"/>
    <cellStyle name="Comma 8" xfId="48" xr:uid="{00000000-0005-0000-0000-00000B000000}"/>
    <cellStyle name="Comma 9" xfId="58" xr:uid="{00000000-0005-0000-0000-00000C000000}"/>
    <cellStyle name="Comma0" xfId="1" xr:uid="{00000000-0005-0000-0000-00000D000000}"/>
    <cellStyle name="Comma0 2" xfId="50" xr:uid="{00000000-0005-0000-0000-00000E000000}"/>
    <cellStyle name="Currency" xfId="2" builtinId="4"/>
    <cellStyle name="Currency 2" xfId="11" xr:uid="{00000000-0005-0000-0000-000010000000}"/>
    <cellStyle name="Currency 2 2" xfId="51" xr:uid="{00000000-0005-0000-0000-000011000000}"/>
    <cellStyle name="Currency 3" xfId="32" xr:uid="{00000000-0005-0000-0000-000012000000}"/>
    <cellStyle name="Currency 4" xfId="41" xr:uid="{00000000-0005-0000-0000-000013000000}"/>
    <cellStyle name="Currency 5" xfId="59" xr:uid="{00000000-0005-0000-0000-000014000000}"/>
    <cellStyle name="Currency0" xfId="3" xr:uid="{00000000-0005-0000-0000-000015000000}"/>
    <cellStyle name="Currency0 2" xfId="33" xr:uid="{00000000-0005-0000-0000-000016000000}"/>
    <cellStyle name="Date" xfId="4" xr:uid="{00000000-0005-0000-0000-000017000000}"/>
    <cellStyle name="Fixed" xfId="5" xr:uid="{00000000-0005-0000-0000-000018000000}"/>
    <cellStyle name="Hyperlink" xfId="62" builtinId="8"/>
    <cellStyle name="Normal" xfId="0" builtinId="0"/>
    <cellStyle name="Normal 10" xfId="14" xr:uid="{00000000-0005-0000-0000-00001A000000}"/>
    <cellStyle name="Normal 11" xfId="15" xr:uid="{00000000-0005-0000-0000-00001B000000}"/>
    <cellStyle name="Normal 12" xfId="29" xr:uid="{00000000-0005-0000-0000-00001C000000}"/>
    <cellStyle name="Normal 12 2" xfId="52" xr:uid="{00000000-0005-0000-0000-00001D000000}"/>
    <cellStyle name="Normal 13" xfId="35" xr:uid="{00000000-0005-0000-0000-00001E000000}"/>
    <cellStyle name="Normal 14" xfId="38" xr:uid="{00000000-0005-0000-0000-00001F000000}"/>
    <cellStyle name="Normal 15" xfId="45" xr:uid="{00000000-0005-0000-0000-000020000000}"/>
    <cellStyle name="Normal 16" xfId="47" xr:uid="{00000000-0005-0000-0000-000021000000}"/>
    <cellStyle name="Normal 17" xfId="55" xr:uid="{00000000-0005-0000-0000-000022000000}"/>
    <cellStyle name="Normal 2" xfId="7" xr:uid="{00000000-0005-0000-0000-000023000000}"/>
    <cellStyle name="Normal 2 2" xfId="16" xr:uid="{00000000-0005-0000-0000-000024000000}"/>
    <cellStyle name="Normal 2 2 2" xfId="17" xr:uid="{00000000-0005-0000-0000-000025000000}"/>
    <cellStyle name="Normal 2 2 2 2" xfId="53" xr:uid="{00000000-0005-0000-0000-000026000000}"/>
    <cellStyle name="Normal 2 2 3" xfId="60" xr:uid="{00000000-0005-0000-0000-000027000000}"/>
    <cellStyle name="Normal 2 3" xfId="18" xr:uid="{00000000-0005-0000-0000-000028000000}"/>
    <cellStyle name="Normal 2 4" xfId="36" xr:uid="{00000000-0005-0000-0000-000029000000}"/>
    <cellStyle name="Normal 2 5" xfId="42" xr:uid="{00000000-0005-0000-0000-00002A000000}"/>
    <cellStyle name="Normal 2 6" xfId="57" xr:uid="{00000000-0005-0000-0000-00002B000000}"/>
    <cellStyle name="Normal 3" xfId="6" xr:uid="{00000000-0005-0000-0000-00002C000000}"/>
    <cellStyle name="Normal 3 2" xfId="19" xr:uid="{00000000-0005-0000-0000-00002D000000}"/>
    <cellStyle name="Normal 3 3" xfId="43" xr:uid="{00000000-0005-0000-0000-00002E000000}"/>
    <cellStyle name="Normal 3 4" xfId="61" xr:uid="{00000000-0005-0000-0000-00002F000000}"/>
    <cellStyle name="Normal 4" xfId="8" xr:uid="{00000000-0005-0000-0000-000030000000}"/>
    <cellStyle name="Normal 4 2" xfId="20" xr:uid="{00000000-0005-0000-0000-000031000000}"/>
    <cellStyle name="Normal 4 3" xfId="27" xr:uid="{00000000-0005-0000-0000-000032000000}"/>
    <cellStyle name="Normal 4 4" xfId="34" xr:uid="{00000000-0005-0000-0000-000033000000}"/>
    <cellStyle name="Normal 5" xfId="21" xr:uid="{00000000-0005-0000-0000-000034000000}"/>
    <cellStyle name="Normal 6" xfId="22" xr:uid="{00000000-0005-0000-0000-000035000000}"/>
    <cellStyle name="Normal 7" xfId="23" xr:uid="{00000000-0005-0000-0000-000036000000}"/>
    <cellStyle name="Normal 8" xfId="24" xr:uid="{00000000-0005-0000-0000-000037000000}"/>
    <cellStyle name="Normal 9" xfId="25" xr:uid="{00000000-0005-0000-0000-000038000000}"/>
    <cellStyle name="Percent" xfId="28" builtinId="5"/>
    <cellStyle name="Percent 2" xfId="10" xr:uid="{00000000-0005-0000-0000-00003A000000}"/>
    <cellStyle name="Percent 2 2" xfId="54" xr:uid="{00000000-0005-0000-0000-00003B000000}"/>
    <cellStyle name="Percent 3" xfId="46" xr:uid="{00000000-0005-0000-0000-00003C000000}"/>
    <cellStyle name="Percent 4" xfId="56" xr:uid="{00000000-0005-0000-0000-00003D000000}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oogle.com/url?sa=t&amp;rct=j&amp;q=&amp;esrc=s&amp;source=web&amp;cd=&amp;ved=2ahUKEwj0iJP80cv6AhXTATQIHcUUAcsQFnoECA8QAQ&amp;url=https%3A%2F%2Fcasetext.com%2Fstatute%2Fcolorado-revised-statutes%2Ftitle-22-education%2Fcompensatory-education%2Farticle-20-education-of-exceptional-children%2Fpart-1-education-of-children-with-disabilities%2Fsection-22-20-114-effective712022funding-of-programs-legislative-declaration&amp;usg=AOvVaw2n1InVEHQ-uFQMtfz6lHY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advance.lexis.com/api/document/collection/statutes-legislation/id/61P5-WTJ1-DYDC-J2T0-00008-00?cite=C.R.S.%2022-24-104&amp;context=1000516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advance.lexis.com/api/document/collection/statutes-legislation/id/61P5-WTJ1-DYDC-J3KH-00008-00?cite=C.R.S.%2022-54-122&amp;context=10005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14"/>
  <sheetViews>
    <sheetView zoomScaleNormal="100" workbookViewId="0">
      <pane ySplit="5" topLeftCell="A6" activePane="bottomLeft" state="frozen"/>
      <selection pane="bottomLeft" activeCell="A2" sqref="A2"/>
    </sheetView>
  </sheetViews>
  <sheetFormatPr defaultColWidth="9.140625" defaultRowHeight="15.75" x14ac:dyDescent="0.25"/>
  <cols>
    <col min="1" max="1" width="42.85546875" style="33" bestFit="1" customWidth="1"/>
    <col min="2" max="3" width="18.7109375" style="33" customWidth="1"/>
    <col min="4" max="4" width="15.7109375" style="33" customWidth="1"/>
    <col min="5" max="5" width="18.7109375" style="33" customWidth="1"/>
    <col min="6" max="6" width="3.5703125" style="33" bestFit="1" customWidth="1"/>
    <col min="7" max="16384" width="9.140625" style="33"/>
  </cols>
  <sheetData>
    <row r="1" spans="1:5" x14ac:dyDescent="0.25">
      <c r="A1" s="33" t="s">
        <v>844</v>
      </c>
    </row>
    <row r="3" spans="1:5" x14ac:dyDescent="0.25">
      <c r="A3" s="52" t="s">
        <v>632</v>
      </c>
    </row>
    <row r="5" spans="1:5" ht="78.75" x14ac:dyDescent="0.25">
      <c r="A5" s="34" t="s">
        <v>224</v>
      </c>
      <c r="B5" s="34" t="s">
        <v>225</v>
      </c>
      <c r="C5" s="34" t="s">
        <v>631</v>
      </c>
      <c r="D5" s="35" t="s">
        <v>226</v>
      </c>
      <c r="E5" s="34" t="s">
        <v>227</v>
      </c>
    </row>
    <row r="6" spans="1:5" x14ac:dyDescent="0.25">
      <c r="A6" s="36" t="s">
        <v>228</v>
      </c>
      <c r="B6" s="37">
        <f>ECEA!J94</f>
        <v>217579593.43000001</v>
      </c>
      <c r="C6" s="37">
        <f>ECEA!L94</f>
        <v>276395500</v>
      </c>
      <c r="D6" s="190">
        <f>IFERROR(B6/C6,0)</f>
        <v>0.78720381999706945</v>
      </c>
      <c r="E6" s="37">
        <f t="shared" ref="E6:E8" si="0">IFERROR(C6-B6,0)</f>
        <v>58815906.569999993</v>
      </c>
    </row>
    <row r="7" spans="1:5" x14ac:dyDescent="0.25">
      <c r="A7" s="36" t="s">
        <v>229</v>
      </c>
      <c r="B7" s="37">
        <f>ELPA!E185</f>
        <v>25257712.969999999</v>
      </c>
      <c r="C7" s="37">
        <f>ELPA!K185</f>
        <v>37685989.604999997</v>
      </c>
      <c r="D7" s="190">
        <f>IFERROR(B7/C7,0)</f>
        <v>0.67021493225293804</v>
      </c>
      <c r="E7" s="37">
        <f t="shared" si="0"/>
        <v>12428276.634999998</v>
      </c>
    </row>
    <row r="8" spans="1:5" x14ac:dyDescent="0.25">
      <c r="A8" s="36" t="s">
        <v>230</v>
      </c>
      <c r="B8" s="178">
        <f>Transportation!E49</f>
        <v>63391611.989999935</v>
      </c>
      <c r="C8" s="178">
        <f>Transportation!E40</f>
        <v>104402687.29999995</v>
      </c>
      <c r="D8" s="191">
        <f t="shared" ref="D8:D10" si="1">IFERROR(B8/C8,0)</f>
        <v>0.60718371939837956</v>
      </c>
      <c r="E8" s="178">
        <f t="shared" si="0"/>
        <v>41011075.310000017</v>
      </c>
    </row>
    <row r="9" spans="1:5" x14ac:dyDescent="0.25">
      <c r="A9" s="36" t="s">
        <v>799</v>
      </c>
      <c r="B9" s="37">
        <f>+CTA!D204</f>
        <v>28244360.999999993</v>
      </c>
      <c r="C9" s="37">
        <f>+CTA!F207</f>
        <v>34666975</v>
      </c>
      <c r="D9" s="190">
        <f t="shared" si="1"/>
        <v>0.81473393626066282</v>
      </c>
      <c r="E9" s="37">
        <f>IFERROR(C9-B9,0)</f>
        <v>6422614.0000000075</v>
      </c>
    </row>
    <row r="10" spans="1:5" x14ac:dyDescent="0.25">
      <c r="A10" s="36" t="s">
        <v>231</v>
      </c>
      <c r="B10" s="37">
        <f>+'Small Attendance Center'!M29</f>
        <v>1314249.97</v>
      </c>
      <c r="C10" s="37">
        <f>+'Small Attendance Center'!L29</f>
        <v>1561938.28</v>
      </c>
      <c r="D10" s="190">
        <f t="shared" si="1"/>
        <v>0.84142247285212823</v>
      </c>
      <c r="E10" s="37">
        <f t="shared" ref="E10" si="2">IFERROR(C10-B10,0)</f>
        <v>247688.31000000006</v>
      </c>
    </row>
    <row r="11" spans="1:5" x14ac:dyDescent="0.25">
      <c r="E11" s="38">
        <f>SUM(E6:E10)</f>
        <v>118925560.82500002</v>
      </c>
    </row>
    <row r="14" spans="1:5" x14ac:dyDescent="0.25">
      <c r="A14" s="252"/>
    </row>
  </sheetData>
  <printOptions horizontalCentered="1"/>
  <pageMargins left="0.5" right="0.5" top="0.5" bottom="1" header="0.5" footer="0.5"/>
  <pageSetup fitToHeight="0" orientation="landscape" r:id="rId1"/>
  <headerFooter>
    <oddFooter>&amp;C&amp;P&amp;RCDE, School Finance and Operations
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T167"/>
  <sheetViews>
    <sheetView topLeftCell="A62" zoomScaleNormal="100" workbookViewId="0">
      <selection activeCell="J88" sqref="J88"/>
    </sheetView>
  </sheetViews>
  <sheetFormatPr defaultColWidth="9.140625" defaultRowHeight="16.5" customHeight="1" outlineLevelRow="1" x14ac:dyDescent="0.25"/>
  <cols>
    <col min="1" max="1" width="6.5703125" style="158" bestFit="1" customWidth="1"/>
    <col min="2" max="2" width="28.42578125" style="158" customWidth="1"/>
    <col min="3" max="4" width="11.7109375" style="101" customWidth="1"/>
    <col min="5" max="7" width="18.7109375" style="101" customWidth="1"/>
    <col min="8" max="9" width="20" style="101" customWidth="1"/>
    <col min="10" max="12" width="18.7109375" style="101" customWidth="1"/>
    <col min="13" max="13" width="13.42578125" style="101" customWidth="1"/>
    <col min="14" max="14" width="11.7109375" style="101" customWidth="1"/>
    <col min="15" max="15" width="10.42578125" style="101" customWidth="1"/>
    <col min="16" max="16" width="10" style="101" customWidth="1"/>
    <col min="17" max="17" width="13.42578125" style="101" customWidth="1"/>
    <col min="18" max="18" width="13.5703125" style="101" customWidth="1"/>
    <col min="19" max="19" width="14.7109375" style="101" customWidth="1"/>
    <col min="20" max="20" width="17" style="101" customWidth="1"/>
    <col min="21" max="21" width="16" style="101" customWidth="1"/>
    <col min="22" max="22" width="9.140625" style="101" customWidth="1"/>
    <col min="23" max="16384" width="9.140625" style="101"/>
  </cols>
  <sheetData>
    <row r="1" spans="1:18" ht="12.75" hidden="1" customHeight="1" outlineLevel="1" x14ac:dyDescent="0.25">
      <c r="A1" s="113"/>
      <c r="B1" s="113" t="s">
        <v>53</v>
      </c>
      <c r="C1" s="114" t="s">
        <v>645</v>
      </c>
      <c r="D1" s="115"/>
      <c r="E1" s="116" t="s">
        <v>650</v>
      </c>
      <c r="F1" s="115"/>
      <c r="G1" s="115"/>
      <c r="H1" s="115"/>
      <c r="I1" s="115"/>
      <c r="J1" s="112"/>
      <c r="K1" s="117"/>
      <c r="L1" s="117"/>
      <c r="M1" s="117"/>
      <c r="N1" s="112"/>
      <c r="O1" s="117"/>
      <c r="P1" s="117"/>
      <c r="Q1" s="118"/>
      <c r="R1" s="117"/>
    </row>
    <row r="2" spans="1:18" ht="12.75" hidden="1" customHeight="1" outlineLevel="1" x14ac:dyDescent="0.25">
      <c r="A2" s="157"/>
      <c r="B2" s="157" t="s">
        <v>54</v>
      </c>
      <c r="C2" s="119">
        <v>71572347</v>
      </c>
      <c r="D2" s="120" t="s">
        <v>651</v>
      </c>
      <c r="E2" s="120">
        <v>7419.3841592523167</v>
      </c>
      <c r="F2" s="120"/>
      <c r="G2" s="120"/>
      <c r="H2" s="120"/>
      <c r="I2" s="120"/>
      <c r="J2" s="121"/>
      <c r="K2" s="122"/>
      <c r="L2" s="122"/>
      <c r="M2" s="123"/>
      <c r="N2" s="121"/>
      <c r="O2" s="124"/>
      <c r="P2" s="122"/>
      <c r="Q2" s="121"/>
      <c r="R2" s="121"/>
    </row>
    <row r="3" spans="1:18" ht="12.75" hidden="1" customHeight="1" outlineLevel="1" x14ac:dyDescent="0.25">
      <c r="A3" s="157"/>
      <c r="B3" s="157" t="s">
        <v>55</v>
      </c>
      <c r="C3" s="119">
        <v>95565575</v>
      </c>
      <c r="D3" s="120" t="s">
        <v>651</v>
      </c>
      <c r="E3" s="120"/>
      <c r="F3" s="120"/>
      <c r="G3" s="120"/>
      <c r="H3" s="120"/>
      <c r="I3" s="120"/>
      <c r="J3" s="125"/>
      <c r="K3" s="122"/>
      <c r="L3" s="122"/>
      <c r="M3" s="126"/>
      <c r="N3" s="125"/>
      <c r="O3" s="124"/>
      <c r="P3" s="125"/>
      <c r="Q3" s="121"/>
      <c r="R3" s="121"/>
    </row>
    <row r="4" spans="1:18" ht="47.25" hidden="1" customHeight="1" outlineLevel="1" x14ac:dyDescent="0.25">
      <c r="A4" s="157"/>
      <c r="B4" s="157" t="s">
        <v>56</v>
      </c>
      <c r="C4" s="127">
        <f>C2+C3</f>
        <v>167137922</v>
      </c>
      <c r="D4" s="128"/>
      <c r="E4" s="128"/>
      <c r="F4" s="120"/>
      <c r="G4" s="120"/>
      <c r="H4" s="120"/>
      <c r="I4" s="120"/>
      <c r="J4" s="129"/>
      <c r="K4" s="122"/>
      <c r="L4" s="122"/>
      <c r="M4" s="130"/>
      <c r="N4" s="129"/>
      <c r="O4" s="131"/>
      <c r="P4" s="129"/>
      <c r="Q4" s="121"/>
      <c r="R4" s="121"/>
    </row>
    <row r="5" spans="1:18" ht="12.75" hidden="1" customHeight="1" outlineLevel="1" x14ac:dyDescent="0.25">
      <c r="A5" s="157"/>
      <c r="B5" s="157" t="s">
        <v>57</v>
      </c>
      <c r="C5" s="119">
        <v>-2581517</v>
      </c>
      <c r="D5" s="132" t="s">
        <v>637</v>
      </c>
      <c r="E5" s="132"/>
      <c r="F5" s="132"/>
      <c r="G5" s="132"/>
      <c r="H5" s="132"/>
      <c r="I5" s="132"/>
      <c r="J5" s="129"/>
      <c r="K5" s="122"/>
      <c r="L5" s="122"/>
      <c r="M5" s="130"/>
      <c r="N5" s="129"/>
      <c r="O5" s="131"/>
      <c r="P5" s="122"/>
      <c r="Q5" s="121"/>
      <c r="R5" s="121"/>
    </row>
    <row r="6" spans="1:18" ht="12.75" hidden="1" customHeight="1" outlineLevel="1" x14ac:dyDescent="0.25">
      <c r="A6" s="157"/>
      <c r="B6" s="157" t="s">
        <v>58</v>
      </c>
      <c r="C6" s="119">
        <v>-500000</v>
      </c>
      <c r="D6" s="132" t="s">
        <v>218</v>
      </c>
      <c r="E6" s="132"/>
      <c r="F6" s="132"/>
      <c r="G6" s="132"/>
      <c r="H6" s="132"/>
      <c r="I6" s="132"/>
      <c r="J6" s="129"/>
      <c r="K6" s="122"/>
      <c r="L6" s="122"/>
      <c r="M6" s="130"/>
      <c r="N6" s="129"/>
      <c r="O6" s="131"/>
      <c r="P6" s="125"/>
      <c r="Q6" s="121"/>
      <c r="R6" s="121"/>
    </row>
    <row r="7" spans="1:18" ht="12.75" hidden="1" customHeight="1" outlineLevel="1" x14ac:dyDescent="0.25">
      <c r="A7" s="157"/>
      <c r="B7" s="157" t="s">
        <v>59</v>
      </c>
      <c r="C7" s="119">
        <v>-4000000</v>
      </c>
      <c r="D7" s="132" t="s">
        <v>218</v>
      </c>
      <c r="E7" s="132"/>
      <c r="F7" s="132"/>
      <c r="G7" s="132"/>
      <c r="H7" s="132"/>
      <c r="I7" s="132"/>
      <c r="J7" s="133"/>
      <c r="K7" s="133"/>
      <c r="L7" s="122"/>
      <c r="M7" s="130"/>
      <c r="N7" s="129"/>
      <c r="O7" s="131"/>
      <c r="P7" s="129"/>
      <c r="Q7" s="121"/>
      <c r="R7" s="121"/>
    </row>
    <row r="8" spans="1:18" ht="12.75" hidden="1" customHeight="1" outlineLevel="1" x14ac:dyDescent="0.25">
      <c r="B8" s="157" t="s">
        <v>60</v>
      </c>
      <c r="C8" s="119">
        <v>-25945</v>
      </c>
      <c r="D8" s="132" t="s">
        <v>636</v>
      </c>
      <c r="E8" s="132"/>
      <c r="F8" s="132"/>
      <c r="G8" s="132"/>
      <c r="H8" s="132"/>
      <c r="I8" s="132"/>
      <c r="L8" s="122"/>
      <c r="M8" s="130"/>
      <c r="N8" s="129"/>
      <c r="O8" s="131"/>
      <c r="P8" s="122"/>
      <c r="Q8" s="121"/>
      <c r="R8" s="121"/>
    </row>
    <row r="9" spans="1:18" ht="16.5" hidden="1" customHeight="1" outlineLevel="1" x14ac:dyDescent="0.25">
      <c r="B9" s="157" t="s">
        <v>61</v>
      </c>
      <c r="C9" s="127">
        <f>C4+C5+C6+C7+C8</f>
        <v>160030460</v>
      </c>
      <c r="D9" s="134"/>
      <c r="E9" s="134"/>
      <c r="F9" s="134"/>
      <c r="G9" s="134"/>
      <c r="H9" s="134"/>
      <c r="I9" s="134"/>
      <c r="L9" s="122"/>
      <c r="M9" s="130"/>
      <c r="N9" s="129"/>
      <c r="O9" s="131"/>
      <c r="P9" s="122"/>
      <c r="Q9" s="121"/>
      <c r="R9" s="121"/>
    </row>
    <row r="10" spans="1:18" ht="16.5" hidden="1" customHeight="1" outlineLevel="1" x14ac:dyDescent="0.25">
      <c r="L10" s="122"/>
      <c r="M10" s="130"/>
      <c r="N10" s="129"/>
      <c r="O10" s="131"/>
      <c r="Q10" s="122"/>
      <c r="R10" s="122"/>
    </row>
    <row r="11" spans="1:18" ht="16.5" hidden="1" customHeight="1" outlineLevel="1" x14ac:dyDescent="0.25">
      <c r="L11" s="122"/>
      <c r="M11" s="130"/>
      <c r="N11" s="129"/>
      <c r="O11" s="131"/>
      <c r="Q11" s="122"/>
      <c r="R11" s="122"/>
    </row>
    <row r="12" spans="1:18" ht="16.5" hidden="1" customHeight="1" outlineLevel="1" x14ac:dyDescent="0.25">
      <c r="C12" s="262" t="s">
        <v>218</v>
      </c>
      <c r="D12" s="262"/>
      <c r="E12" s="262"/>
      <c r="F12" s="262"/>
      <c r="G12" s="192"/>
      <c r="H12" s="192"/>
      <c r="I12" s="192"/>
      <c r="L12" s="261"/>
      <c r="M12" s="261"/>
      <c r="N12" s="102"/>
      <c r="Q12" s="122"/>
      <c r="R12" s="122"/>
    </row>
    <row r="13" spans="1:18" ht="16.5" hidden="1" customHeight="1" outlineLevel="1" x14ac:dyDescent="0.25">
      <c r="C13" s="263" t="s">
        <v>644</v>
      </c>
      <c r="D13" s="263"/>
      <c r="E13" s="263"/>
      <c r="F13" s="263"/>
      <c r="G13" s="193"/>
      <c r="H13" s="193"/>
      <c r="I13" s="193"/>
      <c r="J13" s="103" t="s">
        <v>219</v>
      </c>
      <c r="K13" s="103" t="s">
        <v>219</v>
      </c>
      <c r="L13" s="135" t="s">
        <v>219</v>
      </c>
      <c r="M13" s="126"/>
      <c r="N13" s="104"/>
      <c r="Q13" s="122"/>
      <c r="R13" s="122"/>
    </row>
    <row r="14" spans="1:18" ht="16.5" hidden="1" customHeight="1" outlineLevel="1" x14ac:dyDescent="0.25">
      <c r="F14" s="101" t="s">
        <v>62</v>
      </c>
      <c r="G14" s="101" t="s">
        <v>62</v>
      </c>
      <c r="H14" s="101" t="s">
        <v>62</v>
      </c>
      <c r="L14" s="105"/>
    </row>
    <row r="15" spans="1:18" ht="16.5" customHeight="1" outlineLevel="1" x14ac:dyDescent="0.25">
      <c r="L15" s="105"/>
      <c r="M15" s="245" t="s">
        <v>843</v>
      </c>
    </row>
    <row r="16" spans="1:18" ht="16.5" customHeight="1" outlineLevel="1" thickBot="1" x14ac:dyDescent="0.3">
      <c r="L16" s="105"/>
    </row>
    <row r="17" spans="1:19" ht="16.5" customHeight="1" thickBot="1" x14ac:dyDescent="0.3">
      <c r="A17" s="253" t="s">
        <v>841</v>
      </c>
      <c r="B17" s="254"/>
      <c r="C17" s="254"/>
      <c r="D17" s="254"/>
      <c r="E17" s="254"/>
      <c r="F17" s="254"/>
      <c r="G17" s="254"/>
      <c r="H17" s="254"/>
      <c r="I17" s="254"/>
      <c r="J17" s="254"/>
      <c r="K17" s="254"/>
      <c r="L17" s="255"/>
      <c r="M17" s="136"/>
      <c r="N17" s="136"/>
      <c r="O17" s="136"/>
      <c r="P17" s="136"/>
      <c r="Q17" s="136"/>
      <c r="R17" s="136"/>
      <c r="S17" s="136"/>
    </row>
    <row r="18" spans="1:19" ht="16.5" customHeight="1" x14ac:dyDescent="0.25">
      <c r="A18" s="159"/>
      <c r="B18" s="160"/>
      <c r="C18" s="137"/>
      <c r="D18" s="137"/>
      <c r="E18" s="137"/>
      <c r="F18" s="137"/>
      <c r="G18" s="137"/>
      <c r="H18" s="137"/>
      <c r="I18" s="137"/>
      <c r="J18" s="137"/>
      <c r="K18" s="106"/>
      <c r="L18" s="106"/>
    </row>
    <row r="19" spans="1:19" ht="16.5" customHeight="1" x14ac:dyDescent="0.25">
      <c r="A19" s="161"/>
      <c r="B19" s="160"/>
      <c r="C19" s="138"/>
      <c r="D19" s="138"/>
      <c r="E19" s="139"/>
      <c r="F19" s="141" t="s">
        <v>839</v>
      </c>
      <c r="G19" s="141"/>
      <c r="H19" s="141"/>
      <c r="I19" s="141"/>
      <c r="J19" s="139"/>
      <c r="K19" s="107"/>
      <c r="L19" s="107"/>
    </row>
    <row r="20" spans="1:19" ht="16.5" customHeight="1" x14ac:dyDescent="0.25">
      <c r="A20" s="161"/>
      <c r="B20" s="162"/>
      <c r="C20" s="140"/>
      <c r="D20" s="140"/>
      <c r="E20" s="141" t="s">
        <v>56</v>
      </c>
      <c r="F20" s="141" t="s">
        <v>800</v>
      </c>
      <c r="G20" s="141"/>
      <c r="H20" s="141"/>
      <c r="I20" s="141"/>
      <c r="J20" s="142"/>
      <c r="K20" s="143"/>
      <c r="L20" s="143"/>
    </row>
    <row r="21" spans="1:19" ht="16.5" customHeight="1" x14ac:dyDescent="0.25">
      <c r="A21" s="161"/>
      <c r="B21" s="162"/>
      <c r="C21" s="144" t="s">
        <v>705</v>
      </c>
      <c r="D21" s="144" t="s">
        <v>706</v>
      </c>
      <c r="E21" s="145" t="s">
        <v>707</v>
      </c>
      <c r="F21" s="145" t="s">
        <v>708</v>
      </c>
      <c r="G21" s="146" t="s">
        <v>63</v>
      </c>
      <c r="I21" s="246" t="s">
        <v>813</v>
      </c>
      <c r="J21" s="146" t="s">
        <v>63</v>
      </c>
      <c r="K21" s="143"/>
      <c r="L21" s="143"/>
    </row>
    <row r="22" spans="1:19" ht="16.5" customHeight="1" x14ac:dyDescent="0.25">
      <c r="A22" s="161"/>
      <c r="B22" s="162"/>
      <c r="C22" s="143" t="s">
        <v>67</v>
      </c>
      <c r="D22" s="143" t="s">
        <v>67</v>
      </c>
      <c r="E22" s="143" t="s">
        <v>64</v>
      </c>
      <c r="F22" s="143" t="s">
        <v>709</v>
      </c>
      <c r="G22" s="143" t="s">
        <v>217</v>
      </c>
      <c r="H22" s="145" t="s">
        <v>63</v>
      </c>
      <c r="I22" s="145" t="s">
        <v>814</v>
      </c>
      <c r="J22" s="143" t="s">
        <v>217</v>
      </c>
      <c r="K22" s="143"/>
      <c r="L22" s="143"/>
    </row>
    <row r="23" spans="1:19" ht="16.5" customHeight="1" x14ac:dyDescent="0.25">
      <c r="A23" s="163" t="s">
        <v>65</v>
      </c>
      <c r="B23" s="147" t="s">
        <v>66</v>
      </c>
      <c r="C23" s="143" t="s">
        <v>710</v>
      </c>
      <c r="D23" s="143" t="s">
        <v>710</v>
      </c>
      <c r="E23" s="143" t="s">
        <v>21</v>
      </c>
      <c r="F23" s="143" t="s">
        <v>711</v>
      </c>
      <c r="G23" s="143" t="s">
        <v>53</v>
      </c>
      <c r="H23" s="143" t="s">
        <v>815</v>
      </c>
      <c r="I23" s="143" t="s">
        <v>21</v>
      </c>
      <c r="J23" s="143" t="s">
        <v>53</v>
      </c>
      <c r="K23" s="143"/>
      <c r="L23" s="143"/>
    </row>
    <row r="24" spans="1:19" ht="16.5" customHeight="1" thickBot="1" x14ac:dyDescent="0.3">
      <c r="A24" s="260" t="s">
        <v>68</v>
      </c>
      <c r="B24" s="148" t="s">
        <v>69</v>
      </c>
      <c r="C24" s="149" t="s">
        <v>712</v>
      </c>
      <c r="D24" s="150" t="s">
        <v>712</v>
      </c>
      <c r="E24" s="150">
        <v>1250</v>
      </c>
      <c r="F24" s="150" t="s">
        <v>713</v>
      </c>
      <c r="G24" s="150" t="s">
        <v>840</v>
      </c>
      <c r="H24" s="150" t="s">
        <v>824</v>
      </c>
      <c r="I24" s="150" t="s">
        <v>835</v>
      </c>
      <c r="J24" s="150" t="s">
        <v>835</v>
      </c>
      <c r="K24" s="151" t="s">
        <v>70</v>
      </c>
      <c r="L24" s="151" t="s">
        <v>71</v>
      </c>
    </row>
    <row r="25" spans="1:19" ht="16.5" customHeight="1" x14ac:dyDescent="0.25">
      <c r="A25" s="259" t="s">
        <v>838</v>
      </c>
      <c r="B25" s="160" t="s">
        <v>72</v>
      </c>
      <c r="C25" s="179">
        <v>998</v>
      </c>
      <c r="D25" s="179">
        <v>201</v>
      </c>
      <c r="E25" s="180">
        <v>1247500</v>
      </c>
      <c r="F25" s="180">
        <v>680838</v>
      </c>
      <c r="G25" s="180">
        <f>+E25+F25</f>
        <v>1928338</v>
      </c>
      <c r="H25" s="180">
        <v>954</v>
      </c>
      <c r="I25" s="201">
        <v>2868.63</v>
      </c>
      <c r="J25" s="181">
        <f>+G25+H25+I25</f>
        <v>1932160.63</v>
      </c>
      <c r="K25" s="182">
        <f t="shared" ref="K25:K56" si="0">D25*6000</f>
        <v>1206000</v>
      </c>
      <c r="L25" s="182">
        <f t="shared" ref="L25:L56" si="1">K25+E25</f>
        <v>2453500</v>
      </c>
    </row>
    <row r="26" spans="1:19" ht="16.5" customHeight="1" x14ac:dyDescent="0.25">
      <c r="A26" s="164" t="s">
        <v>715</v>
      </c>
      <c r="B26" s="165" t="s">
        <v>73</v>
      </c>
      <c r="C26" s="179">
        <v>4357</v>
      </c>
      <c r="D26" s="179">
        <v>1091</v>
      </c>
      <c r="E26" s="180">
        <v>5446250</v>
      </c>
      <c r="F26" s="180">
        <v>3695495</v>
      </c>
      <c r="G26" s="180">
        <f t="shared" ref="G26:G88" si="2">+E26+F26</f>
        <v>9141745</v>
      </c>
      <c r="H26" s="180">
        <v>5127</v>
      </c>
      <c r="I26" s="201">
        <v>15570.52</v>
      </c>
      <c r="J26" s="181">
        <f t="shared" ref="J26:J88" si="3">+G26+H26+I26</f>
        <v>9162442.5199999996</v>
      </c>
      <c r="K26" s="183">
        <f t="shared" si="0"/>
        <v>6546000</v>
      </c>
      <c r="L26" s="183">
        <f t="shared" si="1"/>
        <v>11992250</v>
      </c>
    </row>
    <row r="27" spans="1:19" ht="16.5" customHeight="1" x14ac:dyDescent="0.25">
      <c r="A27" s="164" t="s">
        <v>716</v>
      </c>
      <c r="B27" s="165" t="s">
        <v>74</v>
      </c>
      <c r="C27" s="179">
        <v>866</v>
      </c>
      <c r="D27" s="179">
        <v>177</v>
      </c>
      <c r="E27" s="180">
        <v>1082500</v>
      </c>
      <c r="F27" s="180">
        <v>599544</v>
      </c>
      <c r="G27" s="180">
        <f t="shared" si="2"/>
        <v>1682044</v>
      </c>
      <c r="H27" s="180">
        <v>811</v>
      </c>
      <c r="I27" s="201">
        <v>2526.11</v>
      </c>
      <c r="J27" s="181">
        <f t="shared" si="3"/>
        <v>1685381.11</v>
      </c>
      <c r="K27" s="183">
        <f t="shared" si="0"/>
        <v>1062000</v>
      </c>
      <c r="L27" s="183">
        <f t="shared" si="1"/>
        <v>2144500</v>
      </c>
    </row>
    <row r="28" spans="1:19" ht="16.5" customHeight="1" x14ac:dyDescent="0.25">
      <c r="A28" s="164" t="s">
        <v>717</v>
      </c>
      <c r="B28" s="165" t="s">
        <v>75</v>
      </c>
      <c r="C28" s="179">
        <v>2209</v>
      </c>
      <c r="D28" s="179">
        <v>422</v>
      </c>
      <c r="E28" s="180">
        <v>2761250</v>
      </c>
      <c r="F28" s="180">
        <v>1429421</v>
      </c>
      <c r="G28" s="180">
        <f t="shared" si="2"/>
        <v>4190671</v>
      </c>
      <c r="H28" s="180">
        <v>1936</v>
      </c>
      <c r="I28" s="201">
        <v>6022.69</v>
      </c>
      <c r="J28" s="181">
        <f t="shared" si="3"/>
        <v>4198629.6900000004</v>
      </c>
      <c r="K28" s="183">
        <f t="shared" si="0"/>
        <v>2532000</v>
      </c>
      <c r="L28" s="183">
        <f t="shared" si="1"/>
        <v>5293250</v>
      </c>
    </row>
    <row r="29" spans="1:19" ht="16.5" customHeight="1" x14ac:dyDescent="0.25">
      <c r="A29" s="164" t="s">
        <v>718</v>
      </c>
      <c r="B29" s="165" t="s">
        <v>76</v>
      </c>
      <c r="C29" s="179">
        <v>1158</v>
      </c>
      <c r="D29" s="179">
        <v>281</v>
      </c>
      <c r="E29" s="180">
        <v>1447500</v>
      </c>
      <c r="F29" s="180">
        <v>951819</v>
      </c>
      <c r="G29" s="180">
        <f t="shared" si="2"/>
        <v>2399319</v>
      </c>
      <c r="H29" s="180">
        <v>1255</v>
      </c>
      <c r="I29" s="201">
        <v>4010.37</v>
      </c>
      <c r="J29" s="181">
        <f t="shared" si="3"/>
        <v>2404584.37</v>
      </c>
      <c r="K29" s="183">
        <f t="shared" si="0"/>
        <v>1686000</v>
      </c>
      <c r="L29" s="183">
        <f t="shared" si="1"/>
        <v>3133500</v>
      </c>
    </row>
    <row r="30" spans="1:19" ht="16.5" customHeight="1" x14ac:dyDescent="0.25">
      <c r="A30" s="164" t="s">
        <v>719</v>
      </c>
      <c r="B30" s="165" t="s">
        <v>77</v>
      </c>
      <c r="C30" s="179">
        <v>412</v>
      </c>
      <c r="D30" s="179">
        <v>86</v>
      </c>
      <c r="E30" s="180">
        <v>515000</v>
      </c>
      <c r="F30" s="180">
        <v>291304</v>
      </c>
      <c r="G30" s="180">
        <f t="shared" si="2"/>
        <v>806304</v>
      </c>
      <c r="H30" s="180">
        <v>407</v>
      </c>
      <c r="I30" s="201">
        <v>1227.3699999999999</v>
      </c>
      <c r="J30" s="181">
        <f t="shared" si="3"/>
        <v>807938.37</v>
      </c>
      <c r="K30" s="183">
        <f t="shared" si="0"/>
        <v>516000</v>
      </c>
      <c r="L30" s="183">
        <f t="shared" si="1"/>
        <v>1031000</v>
      </c>
    </row>
    <row r="31" spans="1:19" ht="16.5" customHeight="1" x14ac:dyDescent="0.25">
      <c r="A31" s="164" t="s">
        <v>720</v>
      </c>
      <c r="B31" s="165" t="s">
        <v>78</v>
      </c>
      <c r="C31" s="179">
        <v>176</v>
      </c>
      <c r="D31" s="179">
        <v>27</v>
      </c>
      <c r="E31" s="180">
        <v>220000</v>
      </c>
      <c r="F31" s="180">
        <v>91456</v>
      </c>
      <c r="G31" s="180">
        <f t="shared" si="2"/>
        <v>311456</v>
      </c>
      <c r="H31" s="180">
        <v>121</v>
      </c>
      <c r="I31" s="201">
        <v>385.34</v>
      </c>
      <c r="J31" s="181">
        <f t="shared" si="3"/>
        <v>311962.34000000003</v>
      </c>
      <c r="K31" s="183">
        <f t="shared" si="0"/>
        <v>162000</v>
      </c>
      <c r="L31" s="183">
        <f t="shared" si="1"/>
        <v>382000</v>
      </c>
    </row>
    <row r="32" spans="1:19" ht="16.5" customHeight="1" x14ac:dyDescent="0.25">
      <c r="A32" s="164" t="s">
        <v>721</v>
      </c>
      <c r="B32" s="165" t="s">
        <v>79</v>
      </c>
      <c r="C32" s="179">
        <v>7294</v>
      </c>
      <c r="D32" s="179">
        <v>1773</v>
      </c>
      <c r="E32" s="180">
        <v>9117500</v>
      </c>
      <c r="F32" s="180">
        <v>6005603</v>
      </c>
      <c r="G32" s="180">
        <f t="shared" si="2"/>
        <v>15123103</v>
      </c>
      <c r="H32" s="180">
        <v>8147</v>
      </c>
      <c r="I32" s="201">
        <v>25303.88</v>
      </c>
      <c r="J32" s="181">
        <f t="shared" si="3"/>
        <v>15156553.880000001</v>
      </c>
      <c r="K32" s="183">
        <f t="shared" si="0"/>
        <v>10638000</v>
      </c>
      <c r="L32" s="183">
        <f t="shared" si="1"/>
        <v>19755500</v>
      </c>
    </row>
    <row r="33" spans="1:12" ht="16.5" customHeight="1" x14ac:dyDescent="0.25">
      <c r="A33" s="164" t="s">
        <v>722</v>
      </c>
      <c r="B33" s="165" t="s">
        <v>80</v>
      </c>
      <c r="C33" s="179">
        <v>1665</v>
      </c>
      <c r="D33" s="179">
        <v>424</v>
      </c>
      <c r="E33" s="180">
        <v>2081250</v>
      </c>
      <c r="F33" s="180">
        <v>1436196</v>
      </c>
      <c r="G33" s="180">
        <f t="shared" si="2"/>
        <v>3517446</v>
      </c>
      <c r="H33" s="180">
        <v>2030</v>
      </c>
      <c r="I33" s="201">
        <v>6051.24</v>
      </c>
      <c r="J33" s="181">
        <f t="shared" si="3"/>
        <v>3525527.24</v>
      </c>
      <c r="K33" s="183">
        <f t="shared" si="0"/>
        <v>2544000</v>
      </c>
      <c r="L33" s="183">
        <f t="shared" si="1"/>
        <v>4625250</v>
      </c>
    </row>
    <row r="34" spans="1:12" ht="16.5" customHeight="1" x14ac:dyDescent="0.25">
      <c r="A34" s="164" t="s">
        <v>723</v>
      </c>
      <c r="B34" s="165" t="s">
        <v>81</v>
      </c>
      <c r="C34" s="179">
        <v>5282</v>
      </c>
      <c r="D34" s="179">
        <v>1089</v>
      </c>
      <c r="E34" s="180">
        <v>6602500</v>
      </c>
      <c r="F34" s="180">
        <v>3688720</v>
      </c>
      <c r="G34" s="180">
        <f t="shared" si="2"/>
        <v>10291220</v>
      </c>
      <c r="H34" s="180">
        <v>4858</v>
      </c>
      <c r="I34" s="201">
        <v>15541.97</v>
      </c>
      <c r="J34" s="181">
        <f t="shared" si="3"/>
        <v>10311619.970000001</v>
      </c>
      <c r="K34" s="183">
        <f t="shared" si="0"/>
        <v>6534000</v>
      </c>
      <c r="L34" s="183">
        <f t="shared" si="1"/>
        <v>13136500</v>
      </c>
    </row>
    <row r="35" spans="1:12" ht="16.5" customHeight="1" x14ac:dyDescent="0.25">
      <c r="A35" s="164" t="s">
        <v>724</v>
      </c>
      <c r="B35" s="165" t="s">
        <v>82</v>
      </c>
      <c r="C35" s="179">
        <v>3970</v>
      </c>
      <c r="D35" s="179">
        <v>971</v>
      </c>
      <c r="E35" s="180">
        <v>4962500</v>
      </c>
      <c r="F35" s="180">
        <v>3289024</v>
      </c>
      <c r="G35" s="180">
        <f t="shared" si="2"/>
        <v>8251524</v>
      </c>
      <c r="H35" s="180">
        <v>4683</v>
      </c>
      <c r="I35" s="201">
        <v>13857.9</v>
      </c>
      <c r="J35" s="181">
        <f t="shared" si="3"/>
        <v>8270064.9000000004</v>
      </c>
      <c r="K35" s="183">
        <f t="shared" si="0"/>
        <v>5826000</v>
      </c>
      <c r="L35" s="183">
        <f t="shared" si="1"/>
        <v>10788500</v>
      </c>
    </row>
    <row r="36" spans="1:12" ht="16.5" customHeight="1" x14ac:dyDescent="0.25">
      <c r="A36" s="164" t="s">
        <v>725</v>
      </c>
      <c r="B36" s="165" t="s">
        <v>83</v>
      </c>
      <c r="C36" s="179">
        <v>3636</v>
      </c>
      <c r="D36" s="179">
        <v>885</v>
      </c>
      <c r="E36" s="180">
        <v>4545000</v>
      </c>
      <c r="F36" s="180">
        <v>2997720</v>
      </c>
      <c r="G36" s="180">
        <f t="shared" si="2"/>
        <v>7542720</v>
      </c>
      <c r="H36" s="180">
        <v>4069</v>
      </c>
      <c r="I36" s="201">
        <v>12630.53</v>
      </c>
      <c r="J36" s="181">
        <f t="shared" si="3"/>
        <v>7559419.5300000003</v>
      </c>
      <c r="K36" s="183">
        <f t="shared" si="0"/>
        <v>5310000</v>
      </c>
      <c r="L36" s="183">
        <f t="shared" si="1"/>
        <v>9855000</v>
      </c>
    </row>
    <row r="37" spans="1:12" ht="16.5" customHeight="1" x14ac:dyDescent="0.25">
      <c r="A37" s="164" t="s">
        <v>726</v>
      </c>
      <c r="B37" s="165" t="s">
        <v>84</v>
      </c>
      <c r="C37" s="179">
        <v>738</v>
      </c>
      <c r="D37" s="179">
        <v>109</v>
      </c>
      <c r="E37" s="180">
        <v>922500</v>
      </c>
      <c r="F37" s="180">
        <v>369211</v>
      </c>
      <c r="G37" s="180">
        <f t="shared" si="2"/>
        <v>1291711</v>
      </c>
      <c r="H37" s="180">
        <v>551</v>
      </c>
      <c r="I37" s="201">
        <v>1555.62</v>
      </c>
      <c r="J37" s="181">
        <f t="shared" si="3"/>
        <v>1293817.6200000001</v>
      </c>
      <c r="K37" s="183">
        <f t="shared" si="0"/>
        <v>654000</v>
      </c>
      <c r="L37" s="183">
        <f t="shared" si="1"/>
        <v>1576500</v>
      </c>
    </row>
    <row r="38" spans="1:12" ht="16.5" customHeight="1" x14ac:dyDescent="0.25">
      <c r="A38" s="164" t="s">
        <v>727</v>
      </c>
      <c r="B38" s="165" t="s">
        <v>85</v>
      </c>
      <c r="C38" s="179">
        <v>10474</v>
      </c>
      <c r="D38" s="179">
        <v>2338</v>
      </c>
      <c r="E38" s="180">
        <v>13092500</v>
      </c>
      <c r="F38" s="180">
        <v>7919402</v>
      </c>
      <c r="G38" s="180">
        <f t="shared" si="2"/>
        <v>21011902</v>
      </c>
      <c r="H38" s="180">
        <v>-97340</v>
      </c>
      <c r="I38" s="201">
        <v>33367.43</v>
      </c>
      <c r="J38" s="181">
        <f t="shared" si="3"/>
        <v>20947929.43</v>
      </c>
      <c r="K38" s="183">
        <f t="shared" si="0"/>
        <v>14028000</v>
      </c>
      <c r="L38" s="183">
        <f t="shared" si="1"/>
        <v>27120500</v>
      </c>
    </row>
    <row r="39" spans="1:12" ht="16.5" customHeight="1" x14ac:dyDescent="0.25">
      <c r="A39" s="164" t="s">
        <v>728</v>
      </c>
      <c r="B39" s="165" t="s">
        <v>86</v>
      </c>
      <c r="C39" s="179">
        <v>7490</v>
      </c>
      <c r="D39" s="179">
        <v>1759</v>
      </c>
      <c r="E39" s="180">
        <v>9362500</v>
      </c>
      <c r="F39" s="180">
        <v>5958181</v>
      </c>
      <c r="G39" s="180">
        <f t="shared" si="2"/>
        <v>15320681</v>
      </c>
      <c r="H39" s="180">
        <v>8031</v>
      </c>
      <c r="I39" s="201">
        <v>25104.07</v>
      </c>
      <c r="J39" s="181">
        <f t="shared" si="3"/>
        <v>15353816.07</v>
      </c>
      <c r="K39" s="183">
        <f t="shared" si="0"/>
        <v>10554000</v>
      </c>
      <c r="L39" s="183">
        <f t="shared" si="1"/>
        <v>19916500</v>
      </c>
    </row>
    <row r="40" spans="1:12" ht="16.5" customHeight="1" x14ac:dyDescent="0.25">
      <c r="A40" s="164" t="s">
        <v>729</v>
      </c>
      <c r="B40" s="165" t="s">
        <v>634</v>
      </c>
      <c r="C40" s="179">
        <v>892</v>
      </c>
      <c r="D40" s="179">
        <v>124</v>
      </c>
      <c r="E40" s="180">
        <v>1115000</v>
      </c>
      <c r="F40" s="180">
        <v>420020</v>
      </c>
      <c r="G40" s="180">
        <f t="shared" si="2"/>
        <v>1535020</v>
      </c>
      <c r="H40" s="180">
        <v>574</v>
      </c>
      <c r="I40" s="201">
        <v>1769.7</v>
      </c>
      <c r="J40" s="181">
        <f t="shared" si="3"/>
        <v>1537363.7</v>
      </c>
      <c r="K40" s="183">
        <f t="shared" si="0"/>
        <v>744000</v>
      </c>
      <c r="L40" s="183">
        <f t="shared" si="1"/>
        <v>1859000</v>
      </c>
    </row>
    <row r="41" spans="1:12" ht="16.5" customHeight="1" x14ac:dyDescent="0.25">
      <c r="A41" s="164" t="s">
        <v>638</v>
      </c>
      <c r="B41" s="165" t="s">
        <v>639</v>
      </c>
      <c r="C41" s="179">
        <v>296</v>
      </c>
      <c r="D41" s="179">
        <v>59</v>
      </c>
      <c r="E41" s="180">
        <v>370000</v>
      </c>
      <c r="F41" s="180">
        <v>199848</v>
      </c>
      <c r="G41" s="180">
        <f t="shared" si="2"/>
        <v>569848</v>
      </c>
      <c r="H41" s="180">
        <v>282</v>
      </c>
      <c r="I41" s="201">
        <v>842.04</v>
      </c>
      <c r="J41" s="181">
        <f t="shared" si="3"/>
        <v>570972.04</v>
      </c>
      <c r="K41" s="183">
        <f t="shared" si="0"/>
        <v>354000</v>
      </c>
      <c r="L41" s="183">
        <f t="shared" si="1"/>
        <v>724000</v>
      </c>
    </row>
    <row r="42" spans="1:12" ht="16.5" customHeight="1" x14ac:dyDescent="0.25">
      <c r="A42" s="164" t="s">
        <v>730</v>
      </c>
      <c r="B42" s="165" t="s">
        <v>87</v>
      </c>
      <c r="C42" s="179">
        <v>1567</v>
      </c>
      <c r="D42" s="179">
        <v>376</v>
      </c>
      <c r="E42" s="180">
        <v>1958750</v>
      </c>
      <c r="F42" s="180">
        <v>1273608</v>
      </c>
      <c r="G42" s="180">
        <f t="shared" si="2"/>
        <v>3232358</v>
      </c>
      <c r="H42" s="180">
        <v>1729</v>
      </c>
      <c r="I42" s="201">
        <v>5366.19</v>
      </c>
      <c r="J42" s="181">
        <f t="shared" si="3"/>
        <v>3239453.19</v>
      </c>
      <c r="K42" s="183">
        <f t="shared" si="0"/>
        <v>2256000</v>
      </c>
      <c r="L42" s="183">
        <f t="shared" si="1"/>
        <v>4214750</v>
      </c>
    </row>
    <row r="43" spans="1:12" ht="16.5" customHeight="1" x14ac:dyDescent="0.25">
      <c r="A43" s="164" t="s">
        <v>731</v>
      </c>
      <c r="B43" s="165" t="s">
        <v>88</v>
      </c>
      <c r="C43" s="179">
        <v>1158</v>
      </c>
      <c r="D43" s="179">
        <v>218</v>
      </c>
      <c r="E43" s="180">
        <v>1447500</v>
      </c>
      <c r="F43" s="180">
        <v>738422</v>
      </c>
      <c r="G43" s="180">
        <f t="shared" si="2"/>
        <v>2185922</v>
      </c>
      <c r="H43" s="180">
        <v>1039</v>
      </c>
      <c r="I43" s="201">
        <v>3111.25</v>
      </c>
      <c r="J43" s="181">
        <f t="shared" si="3"/>
        <v>2190072.25</v>
      </c>
      <c r="K43" s="183">
        <f t="shared" si="0"/>
        <v>1308000</v>
      </c>
      <c r="L43" s="183">
        <f t="shared" si="1"/>
        <v>2755500</v>
      </c>
    </row>
    <row r="44" spans="1:12" ht="16.5" customHeight="1" x14ac:dyDescent="0.25">
      <c r="A44" s="164" t="s">
        <v>732</v>
      </c>
      <c r="B44" s="165" t="s">
        <v>89</v>
      </c>
      <c r="C44" s="179">
        <v>1540</v>
      </c>
      <c r="D44" s="179">
        <v>398</v>
      </c>
      <c r="E44" s="180">
        <v>1925000</v>
      </c>
      <c r="F44" s="180">
        <v>1348127</v>
      </c>
      <c r="G44" s="180">
        <f t="shared" si="2"/>
        <v>3273127</v>
      </c>
      <c r="H44" s="180">
        <v>1878</v>
      </c>
      <c r="I44" s="201">
        <v>5680.17</v>
      </c>
      <c r="J44" s="181">
        <f t="shared" si="3"/>
        <v>3280685.17</v>
      </c>
      <c r="K44" s="183">
        <f t="shared" si="0"/>
        <v>2388000</v>
      </c>
      <c r="L44" s="183">
        <f t="shared" si="1"/>
        <v>4313000</v>
      </c>
    </row>
    <row r="45" spans="1:12" ht="16.5" customHeight="1" x14ac:dyDescent="0.25">
      <c r="A45" s="164" t="s">
        <v>733</v>
      </c>
      <c r="B45" s="165" t="s">
        <v>90</v>
      </c>
      <c r="C45" s="179">
        <v>2680</v>
      </c>
      <c r="D45" s="179">
        <v>618</v>
      </c>
      <c r="E45" s="180">
        <v>3350000</v>
      </c>
      <c r="F45" s="180">
        <v>2093323</v>
      </c>
      <c r="G45" s="180">
        <f t="shared" si="2"/>
        <v>5443323</v>
      </c>
      <c r="H45" s="180">
        <v>2809</v>
      </c>
      <c r="I45" s="201">
        <v>8819.9599999999991</v>
      </c>
      <c r="J45" s="181">
        <f t="shared" si="3"/>
        <v>5454951.96</v>
      </c>
      <c r="K45" s="183">
        <f t="shared" si="0"/>
        <v>3708000</v>
      </c>
      <c r="L45" s="183">
        <f t="shared" si="1"/>
        <v>7058000</v>
      </c>
    </row>
    <row r="46" spans="1:12" ht="16.5" customHeight="1" x14ac:dyDescent="0.25">
      <c r="A46" s="164" t="s">
        <v>734</v>
      </c>
      <c r="B46" s="165" t="s">
        <v>91</v>
      </c>
      <c r="C46" s="179">
        <v>433</v>
      </c>
      <c r="D46" s="179">
        <v>99</v>
      </c>
      <c r="E46" s="180">
        <v>541250</v>
      </c>
      <c r="F46" s="180">
        <v>335338</v>
      </c>
      <c r="G46" s="180">
        <f t="shared" si="2"/>
        <v>876588</v>
      </c>
      <c r="H46" s="180">
        <v>511</v>
      </c>
      <c r="I46" s="201">
        <v>1412.91</v>
      </c>
      <c r="J46" s="181">
        <f t="shared" si="3"/>
        <v>878511.91</v>
      </c>
      <c r="K46" s="183">
        <f t="shared" si="0"/>
        <v>594000</v>
      </c>
      <c r="L46" s="183">
        <f t="shared" si="1"/>
        <v>1135250</v>
      </c>
    </row>
    <row r="47" spans="1:12" ht="16.5" customHeight="1" x14ac:dyDescent="0.25">
      <c r="A47" s="164" t="s">
        <v>735</v>
      </c>
      <c r="B47" s="165" t="s">
        <v>92</v>
      </c>
      <c r="C47" s="179">
        <v>2100</v>
      </c>
      <c r="D47" s="179">
        <v>584</v>
      </c>
      <c r="E47" s="180">
        <v>2625000</v>
      </c>
      <c r="F47" s="180">
        <v>1978157</v>
      </c>
      <c r="G47" s="180">
        <f t="shared" si="2"/>
        <v>4603157</v>
      </c>
      <c r="H47" s="180">
        <v>2720</v>
      </c>
      <c r="I47" s="201">
        <v>8334.7199999999993</v>
      </c>
      <c r="J47" s="181">
        <f t="shared" si="3"/>
        <v>4614211.72</v>
      </c>
      <c r="K47" s="183">
        <f t="shared" si="0"/>
        <v>3504000</v>
      </c>
      <c r="L47" s="183">
        <f t="shared" si="1"/>
        <v>6129000</v>
      </c>
    </row>
    <row r="48" spans="1:12" ht="16.5" customHeight="1" x14ac:dyDescent="0.25">
      <c r="A48" s="164" t="s">
        <v>736</v>
      </c>
      <c r="B48" s="165" t="s">
        <v>93</v>
      </c>
      <c r="C48" s="179">
        <v>671</v>
      </c>
      <c r="D48" s="179">
        <v>149</v>
      </c>
      <c r="E48" s="180">
        <v>838750</v>
      </c>
      <c r="F48" s="180">
        <v>504701</v>
      </c>
      <c r="G48" s="180">
        <f t="shared" si="2"/>
        <v>1343451</v>
      </c>
      <c r="H48" s="180">
        <v>677</v>
      </c>
      <c r="I48" s="201">
        <v>2126.5</v>
      </c>
      <c r="J48" s="181">
        <f t="shared" si="3"/>
        <v>1346254.5</v>
      </c>
      <c r="K48" s="183">
        <f t="shared" si="0"/>
        <v>894000</v>
      </c>
      <c r="L48" s="183">
        <f t="shared" si="1"/>
        <v>1732750</v>
      </c>
    </row>
    <row r="49" spans="1:12" ht="16.5" customHeight="1" x14ac:dyDescent="0.25">
      <c r="A49" s="164" t="s">
        <v>737</v>
      </c>
      <c r="B49" s="165" t="s">
        <v>94</v>
      </c>
      <c r="C49" s="179">
        <v>2425</v>
      </c>
      <c r="D49" s="179">
        <v>514</v>
      </c>
      <c r="E49" s="180">
        <v>3031250</v>
      </c>
      <c r="F49" s="180">
        <v>1741049</v>
      </c>
      <c r="G49" s="180">
        <f t="shared" si="2"/>
        <v>4772299</v>
      </c>
      <c r="H49" s="180">
        <v>2285</v>
      </c>
      <c r="I49" s="201">
        <v>7335.7</v>
      </c>
      <c r="J49" s="181">
        <f t="shared" si="3"/>
        <v>4781919.7</v>
      </c>
      <c r="K49" s="183">
        <f t="shared" si="0"/>
        <v>3084000</v>
      </c>
      <c r="L49" s="183">
        <f t="shared" si="1"/>
        <v>6115250</v>
      </c>
    </row>
    <row r="50" spans="1:12" ht="16.5" customHeight="1" x14ac:dyDescent="0.25">
      <c r="A50" s="164" t="s">
        <v>738</v>
      </c>
      <c r="B50" s="165" t="s">
        <v>95</v>
      </c>
      <c r="C50" s="179">
        <v>541</v>
      </c>
      <c r="D50" s="179">
        <v>116</v>
      </c>
      <c r="E50" s="180">
        <v>676250</v>
      </c>
      <c r="F50" s="180">
        <v>392922</v>
      </c>
      <c r="G50" s="180">
        <f t="shared" si="2"/>
        <v>1069172</v>
      </c>
      <c r="H50" s="180">
        <v>569</v>
      </c>
      <c r="I50" s="201">
        <v>1655.53</v>
      </c>
      <c r="J50" s="181">
        <f t="shared" si="3"/>
        <v>1071396.53</v>
      </c>
      <c r="K50" s="183">
        <f t="shared" si="0"/>
        <v>696000</v>
      </c>
      <c r="L50" s="183">
        <f t="shared" si="1"/>
        <v>1372250</v>
      </c>
    </row>
    <row r="51" spans="1:12" ht="16.5" customHeight="1" x14ac:dyDescent="0.25">
      <c r="A51" s="164" t="s">
        <v>739</v>
      </c>
      <c r="B51" s="165" t="s">
        <v>96</v>
      </c>
      <c r="C51" s="179">
        <v>596</v>
      </c>
      <c r="D51" s="179">
        <v>126</v>
      </c>
      <c r="E51" s="180">
        <v>745000</v>
      </c>
      <c r="F51" s="180">
        <v>426794</v>
      </c>
      <c r="G51" s="180">
        <f t="shared" si="2"/>
        <v>1171794</v>
      </c>
      <c r="H51" s="180">
        <v>528</v>
      </c>
      <c r="I51" s="201">
        <v>1798.24</v>
      </c>
      <c r="J51" s="181">
        <f t="shared" si="3"/>
        <v>1174120.24</v>
      </c>
      <c r="K51" s="183">
        <f t="shared" si="0"/>
        <v>756000</v>
      </c>
      <c r="L51" s="183">
        <f t="shared" si="1"/>
        <v>1501000</v>
      </c>
    </row>
    <row r="52" spans="1:12" ht="16.5" customHeight="1" x14ac:dyDescent="0.25">
      <c r="A52" s="164" t="s">
        <v>740</v>
      </c>
      <c r="B52" s="165" t="s">
        <v>22</v>
      </c>
      <c r="C52" s="179">
        <v>176</v>
      </c>
      <c r="D52" s="179">
        <v>38</v>
      </c>
      <c r="E52" s="180">
        <v>220000</v>
      </c>
      <c r="F52" s="180">
        <v>128716</v>
      </c>
      <c r="G52" s="180">
        <f t="shared" si="2"/>
        <v>348716</v>
      </c>
      <c r="H52" s="180">
        <v>175</v>
      </c>
      <c r="I52" s="201">
        <v>542.33000000000004</v>
      </c>
      <c r="J52" s="181">
        <f t="shared" si="3"/>
        <v>349433.33</v>
      </c>
      <c r="K52" s="183">
        <f t="shared" si="0"/>
        <v>228000</v>
      </c>
      <c r="L52" s="183">
        <f t="shared" si="1"/>
        <v>448000</v>
      </c>
    </row>
    <row r="53" spans="1:12" ht="16.5" customHeight="1" x14ac:dyDescent="0.25">
      <c r="A53" s="164" t="s">
        <v>741</v>
      </c>
      <c r="B53" s="165" t="s">
        <v>97</v>
      </c>
      <c r="C53" s="179">
        <v>9276</v>
      </c>
      <c r="D53" s="179">
        <v>2228</v>
      </c>
      <c r="E53" s="180">
        <v>11595000</v>
      </c>
      <c r="F53" s="180">
        <v>7546804</v>
      </c>
      <c r="G53" s="180">
        <f t="shared" si="2"/>
        <v>19141804</v>
      </c>
      <c r="H53" s="180">
        <v>10146</v>
      </c>
      <c r="I53" s="201">
        <v>31797.54</v>
      </c>
      <c r="J53" s="181">
        <f t="shared" si="3"/>
        <v>19183747.539999999</v>
      </c>
      <c r="K53" s="183">
        <f t="shared" si="0"/>
        <v>13368000</v>
      </c>
      <c r="L53" s="183">
        <f t="shared" si="1"/>
        <v>24963000</v>
      </c>
    </row>
    <row r="54" spans="1:12" ht="16.5" customHeight="1" x14ac:dyDescent="0.25">
      <c r="A54" s="164" t="s">
        <v>742</v>
      </c>
      <c r="B54" s="165" t="s">
        <v>743</v>
      </c>
      <c r="C54" s="179">
        <v>697</v>
      </c>
      <c r="D54" s="179">
        <v>148</v>
      </c>
      <c r="E54" s="180">
        <v>871250</v>
      </c>
      <c r="F54" s="180">
        <v>501314</v>
      </c>
      <c r="G54" s="180">
        <f t="shared" si="2"/>
        <v>1372564</v>
      </c>
      <c r="H54" s="180">
        <v>605</v>
      </c>
      <c r="I54" s="201">
        <v>2112.2199999999998</v>
      </c>
      <c r="J54" s="181">
        <f t="shared" si="3"/>
        <v>1375281.22</v>
      </c>
      <c r="K54" s="183">
        <f t="shared" si="0"/>
        <v>888000</v>
      </c>
      <c r="L54" s="183">
        <f t="shared" si="1"/>
        <v>1759250</v>
      </c>
    </row>
    <row r="55" spans="1:12" ht="16.5" customHeight="1" x14ac:dyDescent="0.25">
      <c r="A55" s="164" t="s">
        <v>744</v>
      </c>
      <c r="B55" s="165" t="s">
        <v>98</v>
      </c>
      <c r="C55" s="179">
        <v>2671</v>
      </c>
      <c r="D55" s="179">
        <v>643</v>
      </c>
      <c r="E55" s="180">
        <v>3338750</v>
      </c>
      <c r="F55" s="180">
        <v>2178005</v>
      </c>
      <c r="G55" s="180">
        <f t="shared" si="2"/>
        <v>5516755</v>
      </c>
      <c r="H55" s="180">
        <v>3159</v>
      </c>
      <c r="I55" s="201">
        <v>9176.76</v>
      </c>
      <c r="J55" s="181">
        <f t="shared" si="3"/>
        <v>5529090.7599999998</v>
      </c>
      <c r="K55" s="183">
        <f t="shared" si="0"/>
        <v>3858000</v>
      </c>
      <c r="L55" s="183">
        <f t="shared" si="1"/>
        <v>7196750</v>
      </c>
    </row>
    <row r="56" spans="1:12" ht="16.5" customHeight="1" x14ac:dyDescent="0.25">
      <c r="A56" s="164" t="s">
        <v>745</v>
      </c>
      <c r="B56" s="165" t="s">
        <v>99</v>
      </c>
      <c r="C56" s="179">
        <v>1879</v>
      </c>
      <c r="D56" s="179">
        <v>372</v>
      </c>
      <c r="E56" s="180">
        <v>2348750</v>
      </c>
      <c r="F56" s="180">
        <v>1260059</v>
      </c>
      <c r="G56" s="180">
        <f t="shared" si="2"/>
        <v>3608809</v>
      </c>
      <c r="H56" s="180">
        <v>1792</v>
      </c>
      <c r="I56" s="201">
        <v>5309.1</v>
      </c>
      <c r="J56" s="181">
        <f t="shared" si="3"/>
        <v>3615910.1</v>
      </c>
      <c r="K56" s="183">
        <f t="shared" si="0"/>
        <v>2232000</v>
      </c>
      <c r="L56" s="183">
        <f t="shared" si="1"/>
        <v>4580750</v>
      </c>
    </row>
    <row r="57" spans="1:12" ht="16.5" customHeight="1" x14ac:dyDescent="0.25">
      <c r="A57" s="164" t="s">
        <v>746</v>
      </c>
      <c r="B57" s="165" t="s">
        <v>100</v>
      </c>
      <c r="C57" s="179">
        <v>94</v>
      </c>
      <c r="D57" s="179">
        <v>21</v>
      </c>
      <c r="E57" s="180">
        <v>117500</v>
      </c>
      <c r="F57" s="180">
        <v>71132</v>
      </c>
      <c r="G57" s="180">
        <f t="shared" si="2"/>
        <v>188632</v>
      </c>
      <c r="H57" s="180">
        <v>108</v>
      </c>
      <c r="I57" s="201">
        <v>299.70999999999998</v>
      </c>
      <c r="J57" s="181">
        <f t="shared" si="3"/>
        <v>189039.71</v>
      </c>
      <c r="K57" s="183">
        <f t="shared" ref="K57:K88" si="4">D57*6000</f>
        <v>126000</v>
      </c>
      <c r="L57" s="183">
        <f t="shared" ref="L57:L88" si="5">K57+E57</f>
        <v>243500</v>
      </c>
    </row>
    <row r="58" spans="1:12" ht="16.5" customHeight="1" x14ac:dyDescent="0.25">
      <c r="A58" s="164" t="s">
        <v>747</v>
      </c>
      <c r="B58" s="165" t="s">
        <v>101</v>
      </c>
      <c r="C58" s="179">
        <v>358</v>
      </c>
      <c r="D58" s="179">
        <v>87</v>
      </c>
      <c r="E58" s="180">
        <v>447500</v>
      </c>
      <c r="F58" s="180">
        <v>294691</v>
      </c>
      <c r="G58" s="180">
        <f t="shared" si="2"/>
        <v>742191</v>
      </c>
      <c r="H58" s="180">
        <v>399</v>
      </c>
      <c r="I58" s="201">
        <v>1241.6500000000001</v>
      </c>
      <c r="J58" s="181">
        <f t="shared" si="3"/>
        <v>743831.65</v>
      </c>
      <c r="K58" s="183">
        <f t="shared" si="4"/>
        <v>522000</v>
      </c>
      <c r="L58" s="183">
        <f t="shared" si="5"/>
        <v>969500</v>
      </c>
    </row>
    <row r="59" spans="1:12" ht="16.5" customHeight="1" x14ac:dyDescent="0.25">
      <c r="A59" s="164" t="s">
        <v>748</v>
      </c>
      <c r="B59" s="165" t="s">
        <v>102</v>
      </c>
      <c r="C59" s="179">
        <v>3211</v>
      </c>
      <c r="D59" s="179">
        <v>685</v>
      </c>
      <c r="E59" s="180">
        <v>4013750</v>
      </c>
      <c r="F59" s="180">
        <v>2320269</v>
      </c>
      <c r="G59" s="180">
        <f t="shared" si="2"/>
        <v>6334019</v>
      </c>
      <c r="H59" s="180">
        <v>3047</v>
      </c>
      <c r="I59" s="201">
        <v>9776.17</v>
      </c>
      <c r="J59" s="181">
        <f t="shared" si="3"/>
        <v>6346842.1699999999</v>
      </c>
      <c r="K59" s="183">
        <f t="shared" si="4"/>
        <v>4110000</v>
      </c>
      <c r="L59" s="183">
        <f t="shared" si="5"/>
        <v>8123750</v>
      </c>
    </row>
    <row r="60" spans="1:12" ht="16.5" customHeight="1" x14ac:dyDescent="0.25">
      <c r="A60" s="164" t="s">
        <v>749</v>
      </c>
      <c r="B60" s="165" t="s">
        <v>103</v>
      </c>
      <c r="C60" s="179">
        <v>293</v>
      </c>
      <c r="D60" s="179">
        <v>44</v>
      </c>
      <c r="E60" s="180">
        <v>366250</v>
      </c>
      <c r="F60" s="180">
        <v>149039</v>
      </c>
      <c r="G60" s="180">
        <f t="shared" si="2"/>
        <v>515289</v>
      </c>
      <c r="H60" s="180">
        <v>238</v>
      </c>
      <c r="I60" s="201">
        <v>627.96</v>
      </c>
      <c r="J60" s="181">
        <f t="shared" si="3"/>
        <v>516154.96</v>
      </c>
      <c r="K60" s="183">
        <f t="shared" si="4"/>
        <v>264000</v>
      </c>
      <c r="L60" s="183">
        <f t="shared" si="5"/>
        <v>630250</v>
      </c>
    </row>
    <row r="61" spans="1:12" ht="16.5" customHeight="1" x14ac:dyDescent="0.25">
      <c r="A61" s="164" t="s">
        <v>750</v>
      </c>
      <c r="B61" s="165" t="s">
        <v>104</v>
      </c>
      <c r="C61" s="179">
        <v>883</v>
      </c>
      <c r="D61" s="179">
        <v>139</v>
      </c>
      <c r="E61" s="180">
        <v>1103750</v>
      </c>
      <c r="F61" s="180">
        <v>470828</v>
      </c>
      <c r="G61" s="180">
        <f t="shared" si="2"/>
        <v>1574578</v>
      </c>
      <c r="H61" s="180">
        <v>703</v>
      </c>
      <c r="I61" s="201">
        <v>1983.78</v>
      </c>
      <c r="J61" s="181">
        <f t="shared" si="3"/>
        <v>1577264.78</v>
      </c>
      <c r="K61" s="183">
        <f t="shared" si="4"/>
        <v>834000</v>
      </c>
      <c r="L61" s="183">
        <f t="shared" si="5"/>
        <v>1937750</v>
      </c>
    </row>
    <row r="62" spans="1:12" ht="16.5" customHeight="1" x14ac:dyDescent="0.25">
      <c r="A62" s="164" t="s">
        <v>751</v>
      </c>
      <c r="B62" s="165" t="s">
        <v>105</v>
      </c>
      <c r="C62" s="179">
        <v>423</v>
      </c>
      <c r="D62" s="179">
        <v>87</v>
      </c>
      <c r="E62" s="180">
        <v>528750</v>
      </c>
      <c r="F62" s="180">
        <v>294691</v>
      </c>
      <c r="G62" s="180">
        <f t="shared" si="2"/>
        <v>823441</v>
      </c>
      <c r="H62" s="180">
        <v>331</v>
      </c>
      <c r="I62" s="201">
        <v>1241.6500000000001</v>
      </c>
      <c r="J62" s="181">
        <f t="shared" si="3"/>
        <v>825013.65</v>
      </c>
      <c r="K62" s="183">
        <f t="shared" si="4"/>
        <v>522000</v>
      </c>
      <c r="L62" s="183">
        <f t="shared" si="5"/>
        <v>1050750</v>
      </c>
    </row>
    <row r="63" spans="1:12" ht="16.5" customHeight="1" x14ac:dyDescent="0.25">
      <c r="A63" s="164" t="s">
        <v>752</v>
      </c>
      <c r="B63" s="165" t="s">
        <v>652</v>
      </c>
      <c r="C63" s="179">
        <v>187</v>
      </c>
      <c r="D63" s="179">
        <v>32</v>
      </c>
      <c r="E63" s="180">
        <v>233750</v>
      </c>
      <c r="F63" s="180">
        <v>108392</v>
      </c>
      <c r="G63" s="180">
        <f t="shared" si="2"/>
        <v>342142</v>
      </c>
      <c r="H63" s="180">
        <v>148</v>
      </c>
      <c r="I63" s="201">
        <v>456.7</v>
      </c>
      <c r="J63" s="181">
        <f t="shared" si="3"/>
        <v>342746.7</v>
      </c>
      <c r="K63" s="183">
        <f t="shared" si="4"/>
        <v>192000</v>
      </c>
      <c r="L63" s="183">
        <f t="shared" si="5"/>
        <v>425750</v>
      </c>
    </row>
    <row r="64" spans="1:12" ht="16.5" customHeight="1" x14ac:dyDescent="0.25">
      <c r="A64" s="164" t="s">
        <v>753</v>
      </c>
      <c r="B64" s="165" t="s">
        <v>106</v>
      </c>
      <c r="C64" s="179">
        <v>2198</v>
      </c>
      <c r="D64" s="179">
        <v>602</v>
      </c>
      <c r="E64" s="180">
        <v>2747500</v>
      </c>
      <c r="F64" s="180">
        <v>2039127</v>
      </c>
      <c r="G64" s="180">
        <f t="shared" si="2"/>
        <v>4786627</v>
      </c>
      <c r="H64" s="180">
        <v>2801</v>
      </c>
      <c r="I64" s="201">
        <v>8591.61</v>
      </c>
      <c r="J64" s="181">
        <f t="shared" si="3"/>
        <v>4798019.6100000003</v>
      </c>
      <c r="K64" s="183">
        <f t="shared" si="4"/>
        <v>3612000</v>
      </c>
      <c r="L64" s="183">
        <f t="shared" si="5"/>
        <v>6359500</v>
      </c>
    </row>
    <row r="65" spans="1:12" ht="16.5" customHeight="1" x14ac:dyDescent="0.25">
      <c r="A65" s="164" t="s">
        <v>754</v>
      </c>
      <c r="B65" s="165" t="s">
        <v>107</v>
      </c>
      <c r="C65" s="179">
        <v>1471</v>
      </c>
      <c r="D65" s="179">
        <v>309</v>
      </c>
      <c r="E65" s="180">
        <v>1838750</v>
      </c>
      <c r="F65" s="180">
        <v>1046662</v>
      </c>
      <c r="G65" s="180">
        <f t="shared" si="2"/>
        <v>2885412</v>
      </c>
      <c r="H65" s="180">
        <v>1349</v>
      </c>
      <c r="I65" s="201">
        <v>4409.9799999999996</v>
      </c>
      <c r="J65" s="181">
        <f t="shared" si="3"/>
        <v>2891170.98</v>
      </c>
      <c r="K65" s="183">
        <f t="shared" si="4"/>
        <v>1854000</v>
      </c>
      <c r="L65" s="183">
        <f t="shared" si="5"/>
        <v>3692750</v>
      </c>
    </row>
    <row r="66" spans="1:12" ht="16.5" customHeight="1" x14ac:dyDescent="0.25">
      <c r="A66" s="168" t="s">
        <v>812</v>
      </c>
      <c r="B66" s="165" t="s">
        <v>811</v>
      </c>
      <c r="C66" s="179">
        <v>580</v>
      </c>
      <c r="D66" s="179">
        <v>112</v>
      </c>
      <c r="E66" s="180">
        <v>725000</v>
      </c>
      <c r="F66" s="180">
        <v>379373</v>
      </c>
      <c r="G66" s="180">
        <f>+E66+F66</f>
        <v>1104373</v>
      </c>
      <c r="H66" s="180">
        <v>498</v>
      </c>
      <c r="I66" s="201">
        <v>1598.44</v>
      </c>
      <c r="J66" s="181">
        <f t="shared" si="3"/>
        <v>1106469.44</v>
      </c>
      <c r="K66" s="183">
        <f t="shared" si="4"/>
        <v>672000</v>
      </c>
      <c r="L66" s="183">
        <f t="shared" si="5"/>
        <v>1397000</v>
      </c>
    </row>
    <row r="67" spans="1:12" ht="16.5" customHeight="1" x14ac:dyDescent="0.25">
      <c r="A67" s="166" t="s">
        <v>755</v>
      </c>
      <c r="B67" s="167" t="s">
        <v>653</v>
      </c>
      <c r="C67" s="179">
        <v>365</v>
      </c>
      <c r="D67" s="179">
        <v>61</v>
      </c>
      <c r="E67" s="180">
        <v>456250</v>
      </c>
      <c r="F67" s="180">
        <v>206623</v>
      </c>
      <c r="G67" s="180">
        <f t="shared" si="2"/>
        <v>662873</v>
      </c>
      <c r="H67" s="180">
        <v>238</v>
      </c>
      <c r="I67" s="201">
        <v>870.58</v>
      </c>
      <c r="J67" s="181">
        <f t="shared" si="3"/>
        <v>663981.57999999996</v>
      </c>
      <c r="K67" s="183">
        <f t="shared" si="4"/>
        <v>366000</v>
      </c>
      <c r="L67" s="183">
        <f t="shared" si="5"/>
        <v>822250</v>
      </c>
    </row>
    <row r="68" spans="1:12" ht="16.5" customHeight="1" x14ac:dyDescent="0.25">
      <c r="A68" s="164" t="s">
        <v>756</v>
      </c>
      <c r="B68" s="165" t="s">
        <v>108</v>
      </c>
      <c r="C68" s="179">
        <v>710</v>
      </c>
      <c r="D68" s="179">
        <v>151</v>
      </c>
      <c r="E68" s="180">
        <v>887500</v>
      </c>
      <c r="F68" s="180">
        <v>511475</v>
      </c>
      <c r="G68" s="180">
        <f t="shared" si="2"/>
        <v>1398975</v>
      </c>
      <c r="H68" s="180">
        <v>673</v>
      </c>
      <c r="I68" s="201">
        <v>2155.04</v>
      </c>
      <c r="J68" s="181">
        <f t="shared" si="3"/>
        <v>1401803.04</v>
      </c>
      <c r="K68" s="183">
        <f t="shared" si="4"/>
        <v>906000</v>
      </c>
      <c r="L68" s="183">
        <f t="shared" si="5"/>
        <v>1793500</v>
      </c>
    </row>
    <row r="69" spans="1:12" ht="16.5" customHeight="1" x14ac:dyDescent="0.25">
      <c r="A69" s="164" t="s">
        <v>757</v>
      </c>
      <c r="B69" s="165" t="s">
        <v>109</v>
      </c>
      <c r="C69" s="179">
        <v>434</v>
      </c>
      <c r="D69" s="179">
        <v>85</v>
      </c>
      <c r="E69" s="180">
        <v>542500</v>
      </c>
      <c r="F69" s="180">
        <v>287917</v>
      </c>
      <c r="G69" s="180">
        <f t="shared" si="2"/>
        <v>830417</v>
      </c>
      <c r="H69" s="180">
        <v>381</v>
      </c>
      <c r="I69" s="201">
        <v>1213.0999999999999</v>
      </c>
      <c r="J69" s="181">
        <f t="shared" si="3"/>
        <v>832011.1</v>
      </c>
      <c r="K69" s="183">
        <f t="shared" si="4"/>
        <v>510000</v>
      </c>
      <c r="L69" s="183">
        <f t="shared" si="5"/>
        <v>1052500</v>
      </c>
    </row>
    <row r="70" spans="1:12" ht="16.5" customHeight="1" x14ac:dyDescent="0.25">
      <c r="A70" s="168" t="s">
        <v>758</v>
      </c>
      <c r="B70" s="165" t="s">
        <v>110</v>
      </c>
      <c r="C70" s="179">
        <v>2652</v>
      </c>
      <c r="D70" s="179">
        <v>479</v>
      </c>
      <c r="E70" s="180">
        <v>3315000</v>
      </c>
      <c r="F70" s="180">
        <v>1622495</v>
      </c>
      <c r="G70" s="180">
        <f t="shared" si="2"/>
        <v>4937495</v>
      </c>
      <c r="H70" s="180">
        <v>2192</v>
      </c>
      <c r="I70" s="201">
        <v>6836.19</v>
      </c>
      <c r="J70" s="181">
        <f t="shared" si="3"/>
        <v>4946523.1900000004</v>
      </c>
      <c r="K70" s="183">
        <f t="shared" si="4"/>
        <v>2874000</v>
      </c>
      <c r="L70" s="183">
        <f t="shared" si="5"/>
        <v>6189000</v>
      </c>
    </row>
    <row r="71" spans="1:12" ht="16.5" customHeight="1" x14ac:dyDescent="0.25">
      <c r="A71" s="168" t="s">
        <v>759</v>
      </c>
      <c r="B71" s="165" t="s">
        <v>112</v>
      </c>
      <c r="C71" s="179">
        <v>1319</v>
      </c>
      <c r="D71" s="179">
        <v>223</v>
      </c>
      <c r="E71" s="180">
        <v>1648750</v>
      </c>
      <c r="F71" s="180">
        <v>755358</v>
      </c>
      <c r="G71" s="180">
        <f t="shared" si="2"/>
        <v>2404108</v>
      </c>
      <c r="H71" s="180">
        <v>924</v>
      </c>
      <c r="I71" s="201">
        <v>3182.61</v>
      </c>
      <c r="J71" s="181">
        <f t="shared" si="3"/>
        <v>2408214.61</v>
      </c>
      <c r="K71" s="183">
        <f t="shared" si="4"/>
        <v>1338000</v>
      </c>
      <c r="L71" s="183">
        <f t="shared" si="5"/>
        <v>2986750</v>
      </c>
    </row>
    <row r="72" spans="1:12" ht="16.5" customHeight="1" x14ac:dyDescent="0.25">
      <c r="A72" s="168">
        <v>64045</v>
      </c>
      <c r="B72" s="165" t="s">
        <v>801</v>
      </c>
      <c r="C72" s="179">
        <v>595</v>
      </c>
      <c r="D72" s="179">
        <v>136</v>
      </c>
      <c r="E72" s="180">
        <v>743750</v>
      </c>
      <c r="F72" s="180">
        <v>460667</v>
      </c>
      <c r="G72" s="180">
        <f t="shared" si="2"/>
        <v>1204417</v>
      </c>
      <c r="H72" s="180">
        <v>430</v>
      </c>
      <c r="I72" s="201">
        <v>1940.96</v>
      </c>
      <c r="J72" s="181">
        <f t="shared" si="3"/>
        <v>1206787.96</v>
      </c>
      <c r="K72" s="183">
        <f t="shared" si="4"/>
        <v>816000</v>
      </c>
      <c r="L72" s="183">
        <f t="shared" si="5"/>
        <v>1559750</v>
      </c>
    </row>
    <row r="73" spans="1:12" ht="16.5" customHeight="1" x14ac:dyDescent="0.25">
      <c r="A73" s="168" t="s">
        <v>760</v>
      </c>
      <c r="B73" s="165" t="s">
        <v>761</v>
      </c>
      <c r="C73" s="179">
        <v>224</v>
      </c>
      <c r="D73" s="179">
        <v>56</v>
      </c>
      <c r="E73" s="180">
        <v>280000</v>
      </c>
      <c r="F73" s="180">
        <v>189686</v>
      </c>
      <c r="G73" s="180">
        <f t="shared" si="2"/>
        <v>469686</v>
      </c>
      <c r="H73" s="180">
        <v>277</v>
      </c>
      <c r="I73" s="201">
        <v>799.22</v>
      </c>
      <c r="J73" s="181">
        <f t="shared" si="3"/>
        <v>470762.22</v>
      </c>
      <c r="K73" s="183">
        <f t="shared" si="4"/>
        <v>336000</v>
      </c>
      <c r="L73" s="183">
        <f t="shared" si="5"/>
        <v>616000</v>
      </c>
    </row>
    <row r="74" spans="1:12" ht="16.5" customHeight="1" x14ac:dyDescent="0.25">
      <c r="A74" s="164" t="s">
        <v>762</v>
      </c>
      <c r="B74" s="165" t="s">
        <v>763</v>
      </c>
      <c r="C74" s="179">
        <v>527</v>
      </c>
      <c r="D74" s="179">
        <v>110</v>
      </c>
      <c r="E74" s="180">
        <v>658750</v>
      </c>
      <c r="F74" s="180">
        <v>372598</v>
      </c>
      <c r="G74" s="180">
        <f t="shared" si="2"/>
        <v>1031348</v>
      </c>
      <c r="H74" s="180">
        <v>502</v>
      </c>
      <c r="I74" s="201">
        <v>1569.9</v>
      </c>
      <c r="J74" s="181">
        <f t="shared" si="3"/>
        <v>1033419.9</v>
      </c>
      <c r="K74" s="183">
        <f t="shared" si="4"/>
        <v>660000</v>
      </c>
      <c r="L74" s="183">
        <f t="shared" si="5"/>
        <v>1318750</v>
      </c>
    </row>
    <row r="75" spans="1:12" ht="16.5" customHeight="1" x14ac:dyDescent="0.25">
      <c r="A75" s="164" t="s">
        <v>764</v>
      </c>
      <c r="B75" s="165" t="s">
        <v>113</v>
      </c>
      <c r="C75" s="179">
        <v>772</v>
      </c>
      <c r="D75" s="179">
        <v>169</v>
      </c>
      <c r="E75" s="180">
        <v>965000</v>
      </c>
      <c r="F75" s="180">
        <v>572446</v>
      </c>
      <c r="G75" s="180">
        <f t="shared" si="2"/>
        <v>1537446</v>
      </c>
      <c r="H75" s="180">
        <v>735</v>
      </c>
      <c r="I75" s="201">
        <v>2411.9299999999998</v>
      </c>
      <c r="J75" s="181">
        <f t="shared" si="3"/>
        <v>1540592.93</v>
      </c>
      <c r="K75" s="183">
        <f t="shared" si="4"/>
        <v>1014000</v>
      </c>
      <c r="L75" s="183">
        <f t="shared" si="5"/>
        <v>1979000</v>
      </c>
    </row>
    <row r="76" spans="1:12" ht="16.5" customHeight="1" x14ac:dyDescent="0.25">
      <c r="A76" s="164" t="s">
        <v>765</v>
      </c>
      <c r="B76" s="165" t="s">
        <v>766</v>
      </c>
      <c r="C76" s="179">
        <v>663</v>
      </c>
      <c r="D76" s="179">
        <v>125</v>
      </c>
      <c r="E76" s="180">
        <v>828750</v>
      </c>
      <c r="F76" s="180">
        <v>423407</v>
      </c>
      <c r="G76" s="180">
        <f t="shared" si="2"/>
        <v>1252157</v>
      </c>
      <c r="H76" s="180">
        <v>556</v>
      </c>
      <c r="I76" s="201">
        <v>1783.97</v>
      </c>
      <c r="J76" s="181">
        <f t="shared" si="3"/>
        <v>1254496.97</v>
      </c>
      <c r="K76" s="183">
        <f t="shared" si="4"/>
        <v>750000</v>
      </c>
      <c r="L76" s="183">
        <f t="shared" si="5"/>
        <v>1578750</v>
      </c>
    </row>
    <row r="77" spans="1:12" ht="16.5" customHeight="1" x14ac:dyDescent="0.25">
      <c r="A77" s="169" t="s">
        <v>767</v>
      </c>
      <c r="B77" s="167" t="s">
        <v>768</v>
      </c>
      <c r="C77" s="179">
        <v>590</v>
      </c>
      <c r="D77" s="179">
        <v>110</v>
      </c>
      <c r="E77" s="180">
        <v>737500</v>
      </c>
      <c r="F77" s="180">
        <v>372598</v>
      </c>
      <c r="G77" s="180">
        <f t="shared" si="2"/>
        <v>1110098</v>
      </c>
      <c r="H77" s="180">
        <v>502</v>
      </c>
      <c r="I77" s="201">
        <v>1569.9</v>
      </c>
      <c r="J77" s="181">
        <f t="shared" si="3"/>
        <v>1112169.8999999999</v>
      </c>
      <c r="K77" s="183">
        <f t="shared" si="4"/>
        <v>660000</v>
      </c>
      <c r="L77" s="183">
        <f t="shared" si="5"/>
        <v>1397500</v>
      </c>
    </row>
    <row r="78" spans="1:12" ht="16.5" customHeight="1" x14ac:dyDescent="0.25">
      <c r="A78" s="168" t="s">
        <v>769</v>
      </c>
      <c r="B78" s="165" t="s">
        <v>770</v>
      </c>
      <c r="C78" s="179">
        <v>1009</v>
      </c>
      <c r="D78" s="179">
        <v>236</v>
      </c>
      <c r="E78" s="180">
        <v>1261250</v>
      </c>
      <c r="F78" s="180">
        <v>799392</v>
      </c>
      <c r="G78" s="180">
        <f t="shared" si="2"/>
        <v>2060642</v>
      </c>
      <c r="H78" s="180">
        <v>1030</v>
      </c>
      <c r="I78" s="201">
        <v>3368.14</v>
      </c>
      <c r="J78" s="181">
        <f t="shared" si="3"/>
        <v>2065040.14</v>
      </c>
      <c r="K78" s="183">
        <f t="shared" si="4"/>
        <v>1416000</v>
      </c>
      <c r="L78" s="183">
        <f t="shared" si="5"/>
        <v>2677250</v>
      </c>
    </row>
    <row r="79" spans="1:12" ht="16.5" customHeight="1" x14ac:dyDescent="0.25">
      <c r="A79" s="168" t="s">
        <v>771</v>
      </c>
      <c r="B79" s="165" t="s">
        <v>772</v>
      </c>
      <c r="C79" s="179">
        <v>796</v>
      </c>
      <c r="D79" s="179">
        <v>120</v>
      </c>
      <c r="E79" s="180">
        <v>995000</v>
      </c>
      <c r="F79" s="180">
        <v>406471</v>
      </c>
      <c r="G79" s="180">
        <f t="shared" si="2"/>
        <v>1401471</v>
      </c>
      <c r="H79" s="180">
        <v>506</v>
      </c>
      <c r="I79" s="201">
        <v>1712.61</v>
      </c>
      <c r="J79" s="181">
        <f t="shared" si="3"/>
        <v>1403689.61</v>
      </c>
      <c r="K79" s="183">
        <f t="shared" si="4"/>
        <v>720000</v>
      </c>
      <c r="L79" s="183">
        <f t="shared" si="5"/>
        <v>1715000</v>
      </c>
    </row>
    <row r="80" spans="1:12" ht="16.5" customHeight="1" x14ac:dyDescent="0.25">
      <c r="A80" s="168" t="s">
        <v>773</v>
      </c>
      <c r="B80" s="165" t="s">
        <v>114</v>
      </c>
      <c r="C80" s="179">
        <v>769</v>
      </c>
      <c r="D80" s="179">
        <v>109</v>
      </c>
      <c r="E80" s="180">
        <v>961250</v>
      </c>
      <c r="F80" s="180">
        <v>369211</v>
      </c>
      <c r="G80" s="180">
        <f t="shared" si="2"/>
        <v>1330461</v>
      </c>
      <c r="H80" s="180">
        <v>524</v>
      </c>
      <c r="I80" s="201">
        <v>1555.62</v>
      </c>
      <c r="J80" s="181">
        <f t="shared" si="3"/>
        <v>1332540.6200000001</v>
      </c>
      <c r="K80" s="183">
        <f t="shared" si="4"/>
        <v>654000</v>
      </c>
      <c r="L80" s="183">
        <f t="shared" si="5"/>
        <v>1615250</v>
      </c>
    </row>
    <row r="81" spans="1:20" ht="16.5" customHeight="1" x14ac:dyDescent="0.25">
      <c r="A81" s="166" t="s">
        <v>774</v>
      </c>
      <c r="B81" s="167" t="s">
        <v>775</v>
      </c>
      <c r="C81" s="179">
        <v>565</v>
      </c>
      <c r="D81" s="179">
        <v>81</v>
      </c>
      <c r="E81" s="180">
        <v>706250</v>
      </c>
      <c r="F81" s="180">
        <v>274368</v>
      </c>
      <c r="G81" s="180">
        <f t="shared" si="2"/>
        <v>980618</v>
      </c>
      <c r="H81" s="180">
        <v>376</v>
      </c>
      <c r="I81" s="201">
        <v>1156.01</v>
      </c>
      <c r="J81" s="181">
        <f t="shared" si="3"/>
        <v>982150.01</v>
      </c>
      <c r="K81" s="183">
        <f t="shared" si="4"/>
        <v>486000</v>
      </c>
      <c r="L81" s="183">
        <f t="shared" si="5"/>
        <v>1192250</v>
      </c>
    </row>
    <row r="82" spans="1:20" ht="16.5" customHeight="1" x14ac:dyDescent="0.25">
      <c r="A82" s="168" t="s">
        <v>776</v>
      </c>
      <c r="B82" s="165" t="s">
        <v>115</v>
      </c>
      <c r="C82" s="179">
        <v>426</v>
      </c>
      <c r="D82" s="179">
        <v>59</v>
      </c>
      <c r="E82" s="180">
        <v>532500</v>
      </c>
      <c r="F82" s="180">
        <v>199848</v>
      </c>
      <c r="G82" s="180">
        <f t="shared" si="2"/>
        <v>732348</v>
      </c>
      <c r="H82" s="180">
        <v>260</v>
      </c>
      <c r="I82" s="201">
        <v>842.04</v>
      </c>
      <c r="J82" s="181">
        <f t="shared" si="3"/>
        <v>733450.04</v>
      </c>
      <c r="K82" s="183">
        <f t="shared" si="4"/>
        <v>354000</v>
      </c>
      <c r="L82" s="183">
        <f t="shared" si="5"/>
        <v>886500</v>
      </c>
    </row>
    <row r="83" spans="1:20" ht="16.5" customHeight="1" x14ac:dyDescent="0.25">
      <c r="A83" s="168" t="s">
        <v>777</v>
      </c>
      <c r="B83" s="165" t="s">
        <v>778</v>
      </c>
      <c r="C83" s="179">
        <v>229</v>
      </c>
      <c r="D83" s="179">
        <v>42</v>
      </c>
      <c r="E83" s="180">
        <v>286250</v>
      </c>
      <c r="F83" s="180">
        <v>142265</v>
      </c>
      <c r="G83" s="180">
        <f t="shared" si="2"/>
        <v>428515</v>
      </c>
      <c r="H83" s="180">
        <v>233</v>
      </c>
      <c r="I83" s="201">
        <v>599.41</v>
      </c>
      <c r="J83" s="181">
        <f t="shared" si="3"/>
        <v>429347.41</v>
      </c>
      <c r="K83" s="183">
        <f t="shared" si="4"/>
        <v>252000</v>
      </c>
      <c r="L83" s="183">
        <f t="shared" si="5"/>
        <v>538250</v>
      </c>
    </row>
    <row r="84" spans="1:20" ht="16.5" customHeight="1" x14ac:dyDescent="0.25">
      <c r="A84" s="169" t="s">
        <v>779</v>
      </c>
      <c r="B84" s="167" t="s">
        <v>111</v>
      </c>
      <c r="C84" s="179">
        <v>1043</v>
      </c>
      <c r="D84" s="179">
        <v>220</v>
      </c>
      <c r="E84" s="180">
        <v>1303750</v>
      </c>
      <c r="F84" s="180">
        <v>745196</v>
      </c>
      <c r="G84" s="180">
        <f t="shared" si="2"/>
        <v>2048946</v>
      </c>
      <c r="H84" s="180">
        <v>1022</v>
      </c>
      <c r="I84" s="201">
        <v>3139.79</v>
      </c>
      <c r="J84" s="181">
        <f t="shared" si="3"/>
        <v>2053107.79</v>
      </c>
      <c r="K84" s="183">
        <f t="shared" si="4"/>
        <v>1320000</v>
      </c>
      <c r="L84" s="183">
        <f t="shared" si="5"/>
        <v>2623750</v>
      </c>
    </row>
    <row r="85" spans="1:20" ht="16.5" customHeight="1" x14ac:dyDescent="0.25">
      <c r="A85" s="168" t="s">
        <v>780</v>
      </c>
      <c r="B85" s="165" t="s">
        <v>116</v>
      </c>
      <c r="C85" s="179">
        <v>368</v>
      </c>
      <c r="D85" s="179">
        <v>114</v>
      </c>
      <c r="E85" s="180">
        <v>460000</v>
      </c>
      <c r="F85" s="180">
        <v>386147</v>
      </c>
      <c r="G85" s="180">
        <f t="shared" si="2"/>
        <v>846147</v>
      </c>
      <c r="H85" s="180">
        <v>543</v>
      </c>
      <c r="I85" s="201">
        <v>1626.98</v>
      </c>
      <c r="J85" s="181">
        <f t="shared" si="3"/>
        <v>848316.98</v>
      </c>
      <c r="K85" s="183">
        <f t="shared" si="4"/>
        <v>684000</v>
      </c>
      <c r="L85" s="183">
        <f t="shared" si="5"/>
        <v>1144000</v>
      </c>
    </row>
    <row r="86" spans="1:20" ht="16.5" customHeight="1" x14ac:dyDescent="0.25">
      <c r="A86" s="164" t="s">
        <v>781</v>
      </c>
      <c r="B86" s="165" t="s">
        <v>782</v>
      </c>
      <c r="C86" s="179">
        <v>177</v>
      </c>
      <c r="D86" s="179">
        <v>21</v>
      </c>
      <c r="E86" s="180">
        <v>221250</v>
      </c>
      <c r="F86" s="180">
        <v>71132</v>
      </c>
      <c r="G86" s="180">
        <f t="shared" si="2"/>
        <v>292382</v>
      </c>
      <c r="H86" s="180">
        <v>103</v>
      </c>
      <c r="I86" s="201">
        <v>299.70999999999998</v>
      </c>
      <c r="J86" s="181">
        <f t="shared" si="3"/>
        <v>292784.71000000002</v>
      </c>
      <c r="K86" s="183">
        <f t="shared" si="4"/>
        <v>126000</v>
      </c>
      <c r="L86" s="183">
        <f t="shared" si="5"/>
        <v>347250</v>
      </c>
    </row>
    <row r="87" spans="1:20" ht="16.5" customHeight="1" x14ac:dyDescent="0.25">
      <c r="A87" s="164" t="s">
        <v>783</v>
      </c>
      <c r="B87" s="165" t="s">
        <v>784</v>
      </c>
      <c r="C87" s="179">
        <v>641</v>
      </c>
      <c r="D87" s="179">
        <v>120</v>
      </c>
      <c r="E87" s="180">
        <v>801250</v>
      </c>
      <c r="F87" s="180">
        <v>406471</v>
      </c>
      <c r="G87" s="180">
        <f t="shared" si="2"/>
        <v>1207721</v>
      </c>
      <c r="H87" s="180">
        <v>574</v>
      </c>
      <c r="I87" s="201">
        <v>1712.61</v>
      </c>
      <c r="J87" s="181">
        <f t="shared" si="3"/>
        <v>1210007.6100000001</v>
      </c>
      <c r="K87" s="183">
        <f t="shared" si="4"/>
        <v>720000</v>
      </c>
      <c r="L87" s="183">
        <f t="shared" si="5"/>
        <v>1521250</v>
      </c>
    </row>
    <row r="88" spans="1:20" ht="16.5" customHeight="1" thickBot="1" x14ac:dyDescent="0.3">
      <c r="A88" s="170" t="s">
        <v>117</v>
      </c>
      <c r="B88" s="160" t="s">
        <v>118</v>
      </c>
      <c r="C88" s="179">
        <v>1405</v>
      </c>
      <c r="D88" s="179">
        <v>191</v>
      </c>
      <c r="E88" s="180">
        <v>1756250</v>
      </c>
      <c r="F88" s="180">
        <v>646963</v>
      </c>
      <c r="G88" s="180">
        <f t="shared" si="2"/>
        <v>2403213</v>
      </c>
      <c r="H88" s="180">
        <v>679</v>
      </c>
      <c r="I88" s="201">
        <v>2725.93</v>
      </c>
      <c r="J88" s="181">
        <f t="shared" si="3"/>
        <v>2406617.9300000002</v>
      </c>
      <c r="K88" s="183">
        <f t="shared" si="4"/>
        <v>1146000</v>
      </c>
      <c r="L88" s="183">
        <f t="shared" si="5"/>
        <v>2902250</v>
      </c>
    </row>
    <row r="89" spans="1:20" ht="4.5" customHeight="1" thickBot="1" x14ac:dyDescent="0.3">
      <c r="A89" s="152"/>
      <c r="B89" s="171" t="s">
        <v>119</v>
      </c>
      <c r="C89" s="184"/>
      <c r="D89" s="184">
        <v>151</v>
      </c>
      <c r="E89" s="184"/>
      <c r="F89" s="184"/>
      <c r="G89" s="184"/>
      <c r="H89" s="184"/>
      <c r="I89" s="184"/>
      <c r="J89" s="184"/>
      <c r="K89" s="185"/>
      <c r="L89" s="185"/>
    </row>
    <row r="90" spans="1:20" ht="29.25" customHeight="1" thickBot="1" x14ac:dyDescent="0.3">
      <c r="A90" s="172"/>
      <c r="B90" s="173" t="s">
        <v>120</v>
      </c>
      <c r="C90" s="186">
        <f>SUM(C25:C88)</f>
        <v>106300</v>
      </c>
      <c r="D90" s="186">
        <f t="shared" ref="D90" si="6">SUM(D25:D88)</f>
        <v>23579</v>
      </c>
      <c r="E90" s="186">
        <f t="shared" ref="E90:K90" si="7">SUM(E25:E88)</f>
        <v>132875000</v>
      </c>
      <c r="F90" s="186">
        <f t="shared" si="7"/>
        <v>79868079</v>
      </c>
      <c r="G90" s="186">
        <f t="shared" si="7"/>
        <v>212743079</v>
      </c>
      <c r="H90" s="186">
        <f t="shared" si="7"/>
        <v>0</v>
      </c>
      <c r="I90" s="186">
        <f t="shared" si="7"/>
        <v>336514.43</v>
      </c>
      <c r="J90" s="186">
        <f t="shared" si="7"/>
        <v>213079593.43000001</v>
      </c>
      <c r="K90" s="186">
        <f t="shared" si="7"/>
        <v>141474000</v>
      </c>
      <c r="L90" s="186">
        <f>SUM(L26:L88)</f>
        <v>271895500</v>
      </c>
    </row>
    <row r="91" spans="1:20" ht="16.5" customHeight="1" x14ac:dyDescent="0.25">
      <c r="A91" s="174"/>
      <c r="B91" s="174"/>
      <c r="C91" s="194"/>
      <c r="D91" s="194"/>
      <c r="E91" s="122"/>
      <c r="F91" s="194"/>
      <c r="G91" s="194"/>
      <c r="H91" s="195"/>
      <c r="I91" s="195"/>
      <c r="J91" s="122"/>
      <c r="K91" s="153"/>
      <c r="L91" s="153"/>
      <c r="M91" s="121"/>
      <c r="N91" s="121"/>
      <c r="O91" s="122"/>
      <c r="P91" s="122"/>
      <c r="Q91" s="122"/>
    </row>
    <row r="92" spans="1:20" ht="16.5" customHeight="1" x14ac:dyDescent="0.25">
      <c r="A92" s="174"/>
      <c r="B92" s="174"/>
      <c r="C92" s="194"/>
      <c r="D92" s="122"/>
      <c r="E92" s="154"/>
      <c r="F92" s="154"/>
      <c r="G92" s="154"/>
      <c r="H92" s="154"/>
      <c r="I92" s="154"/>
      <c r="J92" s="108">
        <v>4000000</v>
      </c>
      <c r="K92" s="117"/>
      <c r="L92" s="108">
        <v>4000000</v>
      </c>
      <c r="M92" s="122" t="s">
        <v>221</v>
      </c>
      <c r="N92" s="122"/>
      <c r="O92" s="122"/>
      <c r="P92" s="122"/>
    </row>
    <row r="93" spans="1:20" ht="16.5" customHeight="1" x14ac:dyDescent="0.25">
      <c r="A93" s="157"/>
      <c r="B93" s="157"/>
      <c r="C93" s="117"/>
      <c r="D93" s="117"/>
      <c r="E93" s="117"/>
      <c r="F93" s="117"/>
      <c r="G93" s="117"/>
      <c r="H93" s="117"/>
      <c r="I93" s="117"/>
      <c r="J93" s="108">
        <v>500000</v>
      </c>
      <c r="K93" s="109"/>
      <c r="L93" s="108">
        <v>500000</v>
      </c>
      <c r="M93" s="117" t="s">
        <v>222</v>
      </c>
      <c r="N93" s="122"/>
      <c r="O93" s="122"/>
      <c r="P93" s="122"/>
      <c r="T93" s="108"/>
    </row>
    <row r="94" spans="1:20" ht="16.5" customHeight="1" x14ac:dyDescent="0.25">
      <c r="I94" s="258"/>
      <c r="J94" s="155">
        <f>J90+J92+J93</f>
        <v>217579593.43000001</v>
      </c>
      <c r="K94" s="122"/>
      <c r="L94" s="155">
        <f>L90+L92+L93</f>
        <v>276395500</v>
      </c>
      <c r="M94" s="101" t="s">
        <v>223</v>
      </c>
      <c r="R94" s="110"/>
    </row>
    <row r="95" spans="1:20" ht="16.5" customHeight="1" x14ac:dyDescent="0.25">
      <c r="A95" s="174"/>
      <c r="B95" s="174"/>
      <c r="C95" s="122"/>
      <c r="D95" s="156"/>
      <c r="E95" s="122"/>
      <c r="F95" s="122"/>
      <c r="G95" s="122"/>
      <c r="H95" s="122"/>
      <c r="I95" s="122"/>
      <c r="J95" s="122"/>
      <c r="K95" s="122"/>
      <c r="L95" s="122"/>
      <c r="M95" s="122"/>
      <c r="R95" s="111"/>
    </row>
    <row r="96" spans="1:20" ht="16.5" customHeight="1" x14ac:dyDescent="0.25">
      <c r="A96" s="174"/>
      <c r="B96" s="174"/>
      <c r="C96" s="122"/>
      <c r="D96" s="122"/>
      <c r="E96" s="122"/>
      <c r="F96" s="122"/>
      <c r="G96" s="122"/>
      <c r="H96" s="122"/>
      <c r="I96" s="122"/>
      <c r="J96" s="122"/>
      <c r="M96" s="122"/>
      <c r="R96" s="109"/>
    </row>
    <row r="167" spans="6:10" ht="16.5" customHeight="1" x14ac:dyDescent="0.25">
      <c r="F167" s="101">
        <f>MAX(E167*0.2,400)</f>
        <v>400</v>
      </c>
      <c r="G167" s="101">
        <f>MAX(F167*0.2,400)</f>
        <v>400</v>
      </c>
      <c r="H167" s="101">
        <f>MAX(G167*0.2,400)</f>
        <v>400</v>
      </c>
      <c r="J167" s="101">
        <f>MAX(E167*0.1,200)</f>
        <v>200</v>
      </c>
    </row>
  </sheetData>
  <mergeCells count="3">
    <mergeCell ref="L12:M12"/>
    <mergeCell ref="C12:F12"/>
    <mergeCell ref="C13:F13"/>
  </mergeCells>
  <hyperlinks>
    <hyperlink ref="M15" r:id="rId1" xr:uid="{7FCDD3DC-814F-456B-8977-CE3D6238DD66}"/>
  </hyperlinks>
  <printOptions horizontalCentered="1"/>
  <pageMargins left="0.5" right="0.5" top="0.5" bottom="1" header="0.5" footer="0.5"/>
  <pageSetup scale="71" fitToHeight="0" orientation="landscape" r:id="rId2"/>
  <headerFooter scaleWithDoc="0" alignWithMargins="0">
    <oddFooter>&amp;C&amp;P&amp;RCDE, School Finance and Operations
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M186"/>
  <sheetViews>
    <sheetView showGridLines="0" zoomScaleNormal="100" workbookViewId="0">
      <pane ySplit="4" topLeftCell="A5" activePane="bottomLeft" state="frozen"/>
      <selection pane="bottomLeft" activeCell="E5" sqref="E5"/>
    </sheetView>
  </sheetViews>
  <sheetFormatPr defaultRowHeight="15.75" x14ac:dyDescent="0.25"/>
  <cols>
    <col min="1" max="2" width="9.140625" style="8"/>
    <col min="3" max="3" width="23.140625" style="8" customWidth="1"/>
    <col min="4" max="4" width="28.140625" style="8" bestFit="1" customWidth="1"/>
    <col min="5" max="5" width="18.7109375" style="8" customWidth="1"/>
    <col min="6" max="11" width="18.7109375" style="9" customWidth="1"/>
    <col min="12" max="226" width="9.140625" style="8"/>
    <col min="227" max="227" width="23.140625" style="8" customWidth="1"/>
    <col min="228" max="228" width="28.140625" style="8" bestFit="1" customWidth="1"/>
    <col min="229" max="230" width="14.28515625" style="8" customWidth="1"/>
    <col min="231" max="231" width="9.85546875" style="8" bestFit="1" customWidth="1"/>
    <col min="232" max="232" width="15.5703125" style="8" customWidth="1"/>
    <col min="233" max="233" width="21.28515625" style="8" customWidth="1"/>
    <col min="234" max="234" width="12.28515625" style="8" bestFit="1" customWidth="1"/>
    <col min="235" max="239" width="9.140625" style="8"/>
    <col min="240" max="240" width="11.28515625" style="8" bestFit="1" customWidth="1"/>
    <col min="241" max="482" width="9.140625" style="8"/>
    <col min="483" max="483" width="23.140625" style="8" customWidth="1"/>
    <col min="484" max="484" width="28.140625" style="8" bestFit="1" customWidth="1"/>
    <col min="485" max="486" width="14.28515625" style="8" customWidth="1"/>
    <col min="487" max="487" width="9.85546875" style="8" bestFit="1" customWidth="1"/>
    <col min="488" max="488" width="15.5703125" style="8" customWidth="1"/>
    <col min="489" max="489" width="21.28515625" style="8" customWidth="1"/>
    <col min="490" max="490" width="12.28515625" style="8" bestFit="1" customWidth="1"/>
    <col min="491" max="495" width="9.140625" style="8"/>
    <col min="496" max="496" width="11.28515625" style="8" bestFit="1" customWidth="1"/>
    <col min="497" max="738" width="9.140625" style="8"/>
    <col min="739" max="739" width="23.140625" style="8" customWidth="1"/>
    <col min="740" max="740" width="28.140625" style="8" bestFit="1" customWidth="1"/>
    <col min="741" max="742" width="14.28515625" style="8" customWidth="1"/>
    <col min="743" max="743" width="9.85546875" style="8" bestFit="1" customWidth="1"/>
    <col min="744" max="744" width="15.5703125" style="8" customWidth="1"/>
    <col min="745" max="745" width="21.28515625" style="8" customWidth="1"/>
    <col min="746" max="746" width="12.28515625" style="8" bestFit="1" customWidth="1"/>
    <col min="747" max="751" width="9.140625" style="8"/>
    <col min="752" max="752" width="11.28515625" style="8" bestFit="1" customWidth="1"/>
    <col min="753" max="994" width="9.140625" style="8"/>
    <col min="995" max="995" width="23.140625" style="8" customWidth="1"/>
    <col min="996" max="996" width="28.140625" style="8" bestFit="1" customWidth="1"/>
    <col min="997" max="998" width="14.28515625" style="8" customWidth="1"/>
    <col min="999" max="999" width="9.85546875" style="8" bestFit="1" customWidth="1"/>
    <col min="1000" max="1000" width="15.5703125" style="8" customWidth="1"/>
    <col min="1001" max="1001" width="21.28515625" style="8" customWidth="1"/>
    <col min="1002" max="1002" width="12.28515625" style="8" bestFit="1" customWidth="1"/>
    <col min="1003" max="1007" width="9.140625" style="8"/>
    <col min="1008" max="1008" width="11.28515625" style="8" bestFit="1" customWidth="1"/>
    <col min="1009" max="1250" width="9.140625" style="8"/>
    <col min="1251" max="1251" width="23.140625" style="8" customWidth="1"/>
    <col min="1252" max="1252" width="28.140625" style="8" bestFit="1" customWidth="1"/>
    <col min="1253" max="1254" width="14.28515625" style="8" customWidth="1"/>
    <col min="1255" max="1255" width="9.85546875" style="8" bestFit="1" customWidth="1"/>
    <col min="1256" max="1256" width="15.5703125" style="8" customWidth="1"/>
    <col min="1257" max="1257" width="21.28515625" style="8" customWidth="1"/>
    <col min="1258" max="1258" width="12.28515625" style="8" bestFit="1" customWidth="1"/>
    <col min="1259" max="1263" width="9.140625" style="8"/>
    <col min="1264" max="1264" width="11.28515625" style="8" bestFit="1" customWidth="1"/>
    <col min="1265" max="1506" width="9.140625" style="8"/>
    <col min="1507" max="1507" width="23.140625" style="8" customWidth="1"/>
    <col min="1508" max="1508" width="28.140625" style="8" bestFit="1" customWidth="1"/>
    <col min="1509" max="1510" width="14.28515625" style="8" customWidth="1"/>
    <col min="1511" max="1511" width="9.85546875" style="8" bestFit="1" customWidth="1"/>
    <col min="1512" max="1512" width="15.5703125" style="8" customWidth="1"/>
    <col min="1513" max="1513" width="21.28515625" style="8" customWidth="1"/>
    <col min="1514" max="1514" width="12.28515625" style="8" bestFit="1" customWidth="1"/>
    <col min="1515" max="1519" width="9.140625" style="8"/>
    <col min="1520" max="1520" width="11.28515625" style="8" bestFit="1" customWidth="1"/>
    <col min="1521" max="1762" width="9.140625" style="8"/>
    <col min="1763" max="1763" width="23.140625" style="8" customWidth="1"/>
    <col min="1764" max="1764" width="28.140625" style="8" bestFit="1" customWidth="1"/>
    <col min="1765" max="1766" width="14.28515625" style="8" customWidth="1"/>
    <col min="1767" max="1767" width="9.85546875" style="8" bestFit="1" customWidth="1"/>
    <col min="1768" max="1768" width="15.5703125" style="8" customWidth="1"/>
    <col min="1769" max="1769" width="21.28515625" style="8" customWidth="1"/>
    <col min="1770" max="1770" width="12.28515625" style="8" bestFit="1" customWidth="1"/>
    <col min="1771" max="1775" width="9.140625" style="8"/>
    <col min="1776" max="1776" width="11.28515625" style="8" bestFit="1" customWidth="1"/>
    <col min="1777" max="2018" width="9.140625" style="8"/>
    <col min="2019" max="2019" width="23.140625" style="8" customWidth="1"/>
    <col min="2020" max="2020" width="28.140625" style="8" bestFit="1" customWidth="1"/>
    <col min="2021" max="2022" width="14.28515625" style="8" customWidth="1"/>
    <col min="2023" max="2023" width="9.85546875" style="8" bestFit="1" customWidth="1"/>
    <col min="2024" max="2024" width="15.5703125" style="8" customWidth="1"/>
    <col min="2025" max="2025" width="21.28515625" style="8" customWidth="1"/>
    <col min="2026" max="2026" width="12.28515625" style="8" bestFit="1" customWidth="1"/>
    <col min="2027" max="2031" width="9.140625" style="8"/>
    <col min="2032" max="2032" width="11.28515625" style="8" bestFit="1" customWidth="1"/>
    <col min="2033" max="2274" width="9.140625" style="8"/>
    <col min="2275" max="2275" width="23.140625" style="8" customWidth="1"/>
    <col min="2276" max="2276" width="28.140625" style="8" bestFit="1" customWidth="1"/>
    <col min="2277" max="2278" width="14.28515625" style="8" customWidth="1"/>
    <col min="2279" max="2279" width="9.85546875" style="8" bestFit="1" customWidth="1"/>
    <col min="2280" max="2280" width="15.5703125" style="8" customWidth="1"/>
    <col min="2281" max="2281" width="21.28515625" style="8" customWidth="1"/>
    <col min="2282" max="2282" width="12.28515625" style="8" bestFit="1" customWidth="1"/>
    <col min="2283" max="2287" width="9.140625" style="8"/>
    <col min="2288" max="2288" width="11.28515625" style="8" bestFit="1" customWidth="1"/>
    <col min="2289" max="2530" width="9.140625" style="8"/>
    <col min="2531" max="2531" width="23.140625" style="8" customWidth="1"/>
    <col min="2532" max="2532" width="28.140625" style="8" bestFit="1" customWidth="1"/>
    <col min="2533" max="2534" width="14.28515625" style="8" customWidth="1"/>
    <col min="2535" max="2535" width="9.85546875" style="8" bestFit="1" customWidth="1"/>
    <col min="2536" max="2536" width="15.5703125" style="8" customWidth="1"/>
    <col min="2537" max="2537" width="21.28515625" style="8" customWidth="1"/>
    <col min="2538" max="2538" width="12.28515625" style="8" bestFit="1" customWidth="1"/>
    <col min="2539" max="2543" width="9.140625" style="8"/>
    <col min="2544" max="2544" width="11.28515625" style="8" bestFit="1" customWidth="1"/>
    <col min="2545" max="2786" width="9.140625" style="8"/>
    <col min="2787" max="2787" width="23.140625" style="8" customWidth="1"/>
    <col min="2788" max="2788" width="28.140625" style="8" bestFit="1" customWidth="1"/>
    <col min="2789" max="2790" width="14.28515625" style="8" customWidth="1"/>
    <col min="2791" max="2791" width="9.85546875" style="8" bestFit="1" customWidth="1"/>
    <col min="2792" max="2792" width="15.5703125" style="8" customWidth="1"/>
    <col min="2793" max="2793" width="21.28515625" style="8" customWidth="1"/>
    <col min="2794" max="2794" width="12.28515625" style="8" bestFit="1" customWidth="1"/>
    <col min="2795" max="2799" width="9.140625" style="8"/>
    <col min="2800" max="2800" width="11.28515625" style="8" bestFit="1" customWidth="1"/>
    <col min="2801" max="3042" width="9.140625" style="8"/>
    <col min="3043" max="3043" width="23.140625" style="8" customWidth="1"/>
    <col min="3044" max="3044" width="28.140625" style="8" bestFit="1" customWidth="1"/>
    <col min="3045" max="3046" width="14.28515625" style="8" customWidth="1"/>
    <col min="3047" max="3047" width="9.85546875" style="8" bestFit="1" customWidth="1"/>
    <col min="3048" max="3048" width="15.5703125" style="8" customWidth="1"/>
    <col min="3049" max="3049" width="21.28515625" style="8" customWidth="1"/>
    <col min="3050" max="3050" width="12.28515625" style="8" bestFit="1" customWidth="1"/>
    <col min="3051" max="3055" width="9.140625" style="8"/>
    <col min="3056" max="3056" width="11.28515625" style="8" bestFit="1" customWidth="1"/>
    <col min="3057" max="3298" width="9.140625" style="8"/>
    <col min="3299" max="3299" width="23.140625" style="8" customWidth="1"/>
    <col min="3300" max="3300" width="28.140625" style="8" bestFit="1" customWidth="1"/>
    <col min="3301" max="3302" width="14.28515625" style="8" customWidth="1"/>
    <col min="3303" max="3303" width="9.85546875" style="8" bestFit="1" customWidth="1"/>
    <col min="3304" max="3304" width="15.5703125" style="8" customWidth="1"/>
    <col min="3305" max="3305" width="21.28515625" style="8" customWidth="1"/>
    <col min="3306" max="3306" width="12.28515625" style="8" bestFit="1" customWidth="1"/>
    <col min="3307" max="3311" width="9.140625" style="8"/>
    <col min="3312" max="3312" width="11.28515625" style="8" bestFit="1" customWidth="1"/>
    <col min="3313" max="3554" width="9.140625" style="8"/>
    <col min="3555" max="3555" width="23.140625" style="8" customWidth="1"/>
    <col min="3556" max="3556" width="28.140625" style="8" bestFit="1" customWidth="1"/>
    <col min="3557" max="3558" width="14.28515625" style="8" customWidth="1"/>
    <col min="3559" max="3559" width="9.85546875" style="8" bestFit="1" customWidth="1"/>
    <col min="3560" max="3560" width="15.5703125" style="8" customWidth="1"/>
    <col min="3561" max="3561" width="21.28515625" style="8" customWidth="1"/>
    <col min="3562" max="3562" width="12.28515625" style="8" bestFit="1" customWidth="1"/>
    <col min="3563" max="3567" width="9.140625" style="8"/>
    <col min="3568" max="3568" width="11.28515625" style="8" bestFit="1" customWidth="1"/>
    <col min="3569" max="3810" width="9.140625" style="8"/>
    <col min="3811" max="3811" width="23.140625" style="8" customWidth="1"/>
    <col min="3812" max="3812" width="28.140625" style="8" bestFit="1" customWidth="1"/>
    <col min="3813" max="3814" width="14.28515625" style="8" customWidth="1"/>
    <col min="3815" max="3815" width="9.85546875" style="8" bestFit="1" customWidth="1"/>
    <col min="3816" max="3816" width="15.5703125" style="8" customWidth="1"/>
    <col min="3817" max="3817" width="21.28515625" style="8" customWidth="1"/>
    <col min="3818" max="3818" width="12.28515625" style="8" bestFit="1" customWidth="1"/>
    <col min="3819" max="3823" width="9.140625" style="8"/>
    <col min="3824" max="3824" width="11.28515625" style="8" bestFit="1" customWidth="1"/>
    <col min="3825" max="4066" width="9.140625" style="8"/>
    <col min="4067" max="4067" width="23.140625" style="8" customWidth="1"/>
    <col min="4068" max="4068" width="28.140625" style="8" bestFit="1" customWidth="1"/>
    <col min="4069" max="4070" width="14.28515625" style="8" customWidth="1"/>
    <col min="4071" max="4071" width="9.85546875" style="8" bestFit="1" customWidth="1"/>
    <col min="4072" max="4072" width="15.5703125" style="8" customWidth="1"/>
    <col min="4073" max="4073" width="21.28515625" style="8" customWidth="1"/>
    <col min="4074" max="4074" width="12.28515625" style="8" bestFit="1" customWidth="1"/>
    <col min="4075" max="4079" width="9.140625" style="8"/>
    <col min="4080" max="4080" width="11.28515625" style="8" bestFit="1" customWidth="1"/>
    <col min="4081" max="4322" width="9.140625" style="8"/>
    <col min="4323" max="4323" width="23.140625" style="8" customWidth="1"/>
    <col min="4324" max="4324" width="28.140625" style="8" bestFit="1" customWidth="1"/>
    <col min="4325" max="4326" width="14.28515625" style="8" customWidth="1"/>
    <col min="4327" max="4327" width="9.85546875" style="8" bestFit="1" customWidth="1"/>
    <col min="4328" max="4328" width="15.5703125" style="8" customWidth="1"/>
    <col min="4329" max="4329" width="21.28515625" style="8" customWidth="1"/>
    <col min="4330" max="4330" width="12.28515625" style="8" bestFit="1" customWidth="1"/>
    <col min="4331" max="4335" width="9.140625" style="8"/>
    <col min="4336" max="4336" width="11.28515625" style="8" bestFit="1" customWidth="1"/>
    <col min="4337" max="4578" width="9.140625" style="8"/>
    <col min="4579" max="4579" width="23.140625" style="8" customWidth="1"/>
    <col min="4580" max="4580" width="28.140625" style="8" bestFit="1" customWidth="1"/>
    <col min="4581" max="4582" width="14.28515625" style="8" customWidth="1"/>
    <col min="4583" max="4583" width="9.85546875" style="8" bestFit="1" customWidth="1"/>
    <col min="4584" max="4584" width="15.5703125" style="8" customWidth="1"/>
    <col min="4585" max="4585" width="21.28515625" style="8" customWidth="1"/>
    <col min="4586" max="4586" width="12.28515625" style="8" bestFit="1" customWidth="1"/>
    <col min="4587" max="4591" width="9.140625" style="8"/>
    <col min="4592" max="4592" width="11.28515625" style="8" bestFit="1" customWidth="1"/>
    <col min="4593" max="4834" width="9.140625" style="8"/>
    <col min="4835" max="4835" width="23.140625" style="8" customWidth="1"/>
    <col min="4836" max="4836" width="28.140625" style="8" bestFit="1" customWidth="1"/>
    <col min="4837" max="4838" width="14.28515625" style="8" customWidth="1"/>
    <col min="4839" max="4839" width="9.85546875" style="8" bestFit="1" customWidth="1"/>
    <col min="4840" max="4840" width="15.5703125" style="8" customWidth="1"/>
    <col min="4841" max="4841" width="21.28515625" style="8" customWidth="1"/>
    <col min="4842" max="4842" width="12.28515625" style="8" bestFit="1" customWidth="1"/>
    <col min="4843" max="4847" width="9.140625" style="8"/>
    <col min="4848" max="4848" width="11.28515625" style="8" bestFit="1" customWidth="1"/>
    <col min="4849" max="5090" width="9.140625" style="8"/>
    <col min="5091" max="5091" width="23.140625" style="8" customWidth="1"/>
    <col min="5092" max="5092" width="28.140625" style="8" bestFit="1" customWidth="1"/>
    <col min="5093" max="5094" width="14.28515625" style="8" customWidth="1"/>
    <col min="5095" max="5095" width="9.85546875" style="8" bestFit="1" customWidth="1"/>
    <col min="5096" max="5096" width="15.5703125" style="8" customWidth="1"/>
    <col min="5097" max="5097" width="21.28515625" style="8" customWidth="1"/>
    <col min="5098" max="5098" width="12.28515625" style="8" bestFit="1" customWidth="1"/>
    <col min="5099" max="5103" width="9.140625" style="8"/>
    <col min="5104" max="5104" width="11.28515625" style="8" bestFit="1" customWidth="1"/>
    <col min="5105" max="5346" width="9.140625" style="8"/>
    <col min="5347" max="5347" width="23.140625" style="8" customWidth="1"/>
    <col min="5348" max="5348" width="28.140625" style="8" bestFit="1" customWidth="1"/>
    <col min="5349" max="5350" width="14.28515625" style="8" customWidth="1"/>
    <col min="5351" max="5351" width="9.85546875" style="8" bestFit="1" customWidth="1"/>
    <col min="5352" max="5352" width="15.5703125" style="8" customWidth="1"/>
    <col min="5353" max="5353" width="21.28515625" style="8" customWidth="1"/>
    <col min="5354" max="5354" width="12.28515625" style="8" bestFit="1" customWidth="1"/>
    <col min="5355" max="5359" width="9.140625" style="8"/>
    <col min="5360" max="5360" width="11.28515625" style="8" bestFit="1" customWidth="1"/>
    <col min="5361" max="5602" width="9.140625" style="8"/>
    <col min="5603" max="5603" width="23.140625" style="8" customWidth="1"/>
    <col min="5604" max="5604" width="28.140625" style="8" bestFit="1" customWidth="1"/>
    <col min="5605" max="5606" width="14.28515625" style="8" customWidth="1"/>
    <col min="5607" max="5607" width="9.85546875" style="8" bestFit="1" customWidth="1"/>
    <col min="5608" max="5608" width="15.5703125" style="8" customWidth="1"/>
    <col min="5609" max="5609" width="21.28515625" style="8" customWidth="1"/>
    <col min="5610" max="5610" width="12.28515625" style="8" bestFit="1" customWidth="1"/>
    <col min="5611" max="5615" width="9.140625" style="8"/>
    <col min="5616" max="5616" width="11.28515625" style="8" bestFit="1" customWidth="1"/>
    <col min="5617" max="5858" width="9.140625" style="8"/>
    <col min="5859" max="5859" width="23.140625" style="8" customWidth="1"/>
    <col min="5860" max="5860" width="28.140625" style="8" bestFit="1" customWidth="1"/>
    <col min="5861" max="5862" width="14.28515625" style="8" customWidth="1"/>
    <col min="5863" max="5863" width="9.85546875" style="8" bestFit="1" customWidth="1"/>
    <col min="5864" max="5864" width="15.5703125" style="8" customWidth="1"/>
    <col min="5865" max="5865" width="21.28515625" style="8" customWidth="1"/>
    <col min="5866" max="5866" width="12.28515625" style="8" bestFit="1" customWidth="1"/>
    <col min="5867" max="5871" width="9.140625" style="8"/>
    <col min="5872" max="5872" width="11.28515625" style="8" bestFit="1" customWidth="1"/>
    <col min="5873" max="6114" width="9.140625" style="8"/>
    <col min="6115" max="6115" width="23.140625" style="8" customWidth="1"/>
    <col min="6116" max="6116" width="28.140625" style="8" bestFit="1" customWidth="1"/>
    <col min="6117" max="6118" width="14.28515625" style="8" customWidth="1"/>
    <col min="6119" max="6119" width="9.85546875" style="8" bestFit="1" customWidth="1"/>
    <col min="6120" max="6120" width="15.5703125" style="8" customWidth="1"/>
    <col min="6121" max="6121" width="21.28515625" style="8" customWidth="1"/>
    <col min="6122" max="6122" width="12.28515625" style="8" bestFit="1" customWidth="1"/>
    <col min="6123" max="6127" width="9.140625" style="8"/>
    <col min="6128" max="6128" width="11.28515625" style="8" bestFit="1" customWidth="1"/>
    <col min="6129" max="6370" width="9.140625" style="8"/>
    <col min="6371" max="6371" width="23.140625" style="8" customWidth="1"/>
    <col min="6372" max="6372" width="28.140625" style="8" bestFit="1" customWidth="1"/>
    <col min="6373" max="6374" width="14.28515625" style="8" customWidth="1"/>
    <col min="6375" max="6375" width="9.85546875" style="8" bestFit="1" customWidth="1"/>
    <col min="6376" max="6376" width="15.5703125" style="8" customWidth="1"/>
    <col min="6377" max="6377" width="21.28515625" style="8" customWidth="1"/>
    <col min="6378" max="6378" width="12.28515625" style="8" bestFit="1" customWidth="1"/>
    <col min="6379" max="6383" width="9.140625" style="8"/>
    <col min="6384" max="6384" width="11.28515625" style="8" bestFit="1" customWidth="1"/>
    <col min="6385" max="6626" width="9.140625" style="8"/>
    <col min="6627" max="6627" width="23.140625" style="8" customWidth="1"/>
    <col min="6628" max="6628" width="28.140625" style="8" bestFit="1" customWidth="1"/>
    <col min="6629" max="6630" width="14.28515625" style="8" customWidth="1"/>
    <col min="6631" max="6631" width="9.85546875" style="8" bestFit="1" customWidth="1"/>
    <col min="6632" max="6632" width="15.5703125" style="8" customWidth="1"/>
    <col min="6633" max="6633" width="21.28515625" style="8" customWidth="1"/>
    <col min="6634" max="6634" width="12.28515625" style="8" bestFit="1" customWidth="1"/>
    <col min="6635" max="6639" width="9.140625" style="8"/>
    <col min="6640" max="6640" width="11.28515625" style="8" bestFit="1" customWidth="1"/>
    <col min="6641" max="6882" width="9.140625" style="8"/>
    <col min="6883" max="6883" width="23.140625" style="8" customWidth="1"/>
    <col min="6884" max="6884" width="28.140625" style="8" bestFit="1" customWidth="1"/>
    <col min="6885" max="6886" width="14.28515625" style="8" customWidth="1"/>
    <col min="6887" max="6887" width="9.85546875" style="8" bestFit="1" customWidth="1"/>
    <col min="6888" max="6888" width="15.5703125" style="8" customWidth="1"/>
    <col min="6889" max="6889" width="21.28515625" style="8" customWidth="1"/>
    <col min="6890" max="6890" width="12.28515625" style="8" bestFit="1" customWidth="1"/>
    <col min="6891" max="6895" width="9.140625" style="8"/>
    <col min="6896" max="6896" width="11.28515625" style="8" bestFit="1" customWidth="1"/>
    <col min="6897" max="7138" width="9.140625" style="8"/>
    <col min="7139" max="7139" width="23.140625" style="8" customWidth="1"/>
    <col min="7140" max="7140" width="28.140625" style="8" bestFit="1" customWidth="1"/>
    <col min="7141" max="7142" width="14.28515625" style="8" customWidth="1"/>
    <col min="7143" max="7143" width="9.85546875" style="8" bestFit="1" customWidth="1"/>
    <col min="7144" max="7144" width="15.5703125" style="8" customWidth="1"/>
    <col min="7145" max="7145" width="21.28515625" style="8" customWidth="1"/>
    <col min="7146" max="7146" width="12.28515625" style="8" bestFit="1" customWidth="1"/>
    <col min="7147" max="7151" width="9.140625" style="8"/>
    <col min="7152" max="7152" width="11.28515625" style="8" bestFit="1" customWidth="1"/>
    <col min="7153" max="7394" width="9.140625" style="8"/>
    <col min="7395" max="7395" width="23.140625" style="8" customWidth="1"/>
    <col min="7396" max="7396" width="28.140625" style="8" bestFit="1" customWidth="1"/>
    <col min="7397" max="7398" width="14.28515625" style="8" customWidth="1"/>
    <col min="7399" max="7399" width="9.85546875" style="8" bestFit="1" customWidth="1"/>
    <col min="7400" max="7400" width="15.5703125" style="8" customWidth="1"/>
    <col min="7401" max="7401" width="21.28515625" style="8" customWidth="1"/>
    <col min="7402" max="7402" width="12.28515625" style="8" bestFit="1" customWidth="1"/>
    <col min="7403" max="7407" width="9.140625" style="8"/>
    <col min="7408" max="7408" width="11.28515625" style="8" bestFit="1" customWidth="1"/>
    <col min="7409" max="7650" width="9.140625" style="8"/>
    <col min="7651" max="7651" width="23.140625" style="8" customWidth="1"/>
    <col min="7652" max="7652" width="28.140625" style="8" bestFit="1" customWidth="1"/>
    <col min="7653" max="7654" width="14.28515625" style="8" customWidth="1"/>
    <col min="7655" max="7655" width="9.85546875" style="8" bestFit="1" customWidth="1"/>
    <col min="7656" max="7656" width="15.5703125" style="8" customWidth="1"/>
    <col min="7657" max="7657" width="21.28515625" style="8" customWidth="1"/>
    <col min="7658" max="7658" width="12.28515625" style="8" bestFit="1" customWidth="1"/>
    <col min="7659" max="7663" width="9.140625" style="8"/>
    <col min="7664" max="7664" width="11.28515625" style="8" bestFit="1" customWidth="1"/>
    <col min="7665" max="7906" width="9.140625" style="8"/>
    <col min="7907" max="7907" width="23.140625" style="8" customWidth="1"/>
    <col min="7908" max="7908" width="28.140625" style="8" bestFit="1" customWidth="1"/>
    <col min="7909" max="7910" width="14.28515625" style="8" customWidth="1"/>
    <col min="7911" max="7911" width="9.85546875" style="8" bestFit="1" customWidth="1"/>
    <col min="7912" max="7912" width="15.5703125" style="8" customWidth="1"/>
    <col min="7913" max="7913" width="21.28515625" style="8" customWidth="1"/>
    <col min="7914" max="7914" width="12.28515625" style="8" bestFit="1" customWidth="1"/>
    <col min="7915" max="7919" width="9.140625" style="8"/>
    <col min="7920" max="7920" width="11.28515625" style="8" bestFit="1" customWidth="1"/>
    <col min="7921" max="8162" width="9.140625" style="8"/>
    <col min="8163" max="8163" width="23.140625" style="8" customWidth="1"/>
    <col min="8164" max="8164" width="28.140625" style="8" bestFit="1" customWidth="1"/>
    <col min="8165" max="8166" width="14.28515625" style="8" customWidth="1"/>
    <col min="8167" max="8167" width="9.85546875" style="8" bestFit="1" customWidth="1"/>
    <col min="8168" max="8168" width="15.5703125" style="8" customWidth="1"/>
    <col min="8169" max="8169" width="21.28515625" style="8" customWidth="1"/>
    <col min="8170" max="8170" width="12.28515625" style="8" bestFit="1" customWidth="1"/>
    <col min="8171" max="8175" width="9.140625" style="8"/>
    <col min="8176" max="8176" width="11.28515625" style="8" bestFit="1" customWidth="1"/>
    <col min="8177" max="8418" width="9.140625" style="8"/>
    <col min="8419" max="8419" width="23.140625" style="8" customWidth="1"/>
    <col min="8420" max="8420" width="28.140625" style="8" bestFit="1" customWidth="1"/>
    <col min="8421" max="8422" width="14.28515625" style="8" customWidth="1"/>
    <col min="8423" max="8423" width="9.85546875" style="8" bestFit="1" customWidth="1"/>
    <col min="8424" max="8424" width="15.5703125" style="8" customWidth="1"/>
    <col min="8425" max="8425" width="21.28515625" style="8" customWidth="1"/>
    <col min="8426" max="8426" width="12.28515625" style="8" bestFit="1" customWidth="1"/>
    <col min="8427" max="8431" width="9.140625" style="8"/>
    <col min="8432" max="8432" width="11.28515625" style="8" bestFit="1" customWidth="1"/>
    <col min="8433" max="8674" width="9.140625" style="8"/>
    <col min="8675" max="8675" width="23.140625" style="8" customWidth="1"/>
    <col min="8676" max="8676" width="28.140625" style="8" bestFit="1" customWidth="1"/>
    <col min="8677" max="8678" width="14.28515625" style="8" customWidth="1"/>
    <col min="8679" max="8679" width="9.85546875" style="8" bestFit="1" customWidth="1"/>
    <col min="8680" max="8680" width="15.5703125" style="8" customWidth="1"/>
    <col min="8681" max="8681" width="21.28515625" style="8" customWidth="1"/>
    <col min="8682" max="8682" width="12.28515625" style="8" bestFit="1" customWidth="1"/>
    <col min="8683" max="8687" width="9.140625" style="8"/>
    <col min="8688" max="8688" width="11.28515625" style="8" bestFit="1" customWidth="1"/>
    <col min="8689" max="8930" width="9.140625" style="8"/>
    <col min="8931" max="8931" width="23.140625" style="8" customWidth="1"/>
    <col min="8932" max="8932" width="28.140625" style="8" bestFit="1" customWidth="1"/>
    <col min="8933" max="8934" width="14.28515625" style="8" customWidth="1"/>
    <col min="8935" max="8935" width="9.85546875" style="8" bestFit="1" customWidth="1"/>
    <col min="8936" max="8936" width="15.5703125" style="8" customWidth="1"/>
    <col min="8937" max="8937" width="21.28515625" style="8" customWidth="1"/>
    <col min="8938" max="8938" width="12.28515625" style="8" bestFit="1" customWidth="1"/>
    <col min="8939" max="8943" width="9.140625" style="8"/>
    <col min="8944" max="8944" width="11.28515625" style="8" bestFit="1" customWidth="1"/>
    <col min="8945" max="9186" width="9.140625" style="8"/>
    <col min="9187" max="9187" width="23.140625" style="8" customWidth="1"/>
    <col min="9188" max="9188" width="28.140625" style="8" bestFit="1" customWidth="1"/>
    <col min="9189" max="9190" width="14.28515625" style="8" customWidth="1"/>
    <col min="9191" max="9191" width="9.85546875" style="8" bestFit="1" customWidth="1"/>
    <col min="9192" max="9192" width="15.5703125" style="8" customWidth="1"/>
    <col min="9193" max="9193" width="21.28515625" style="8" customWidth="1"/>
    <col min="9194" max="9194" width="12.28515625" style="8" bestFit="1" customWidth="1"/>
    <col min="9195" max="9199" width="9.140625" style="8"/>
    <col min="9200" max="9200" width="11.28515625" style="8" bestFit="1" customWidth="1"/>
    <col min="9201" max="9442" width="9.140625" style="8"/>
    <col min="9443" max="9443" width="23.140625" style="8" customWidth="1"/>
    <col min="9444" max="9444" width="28.140625" style="8" bestFit="1" customWidth="1"/>
    <col min="9445" max="9446" width="14.28515625" style="8" customWidth="1"/>
    <col min="9447" max="9447" width="9.85546875" style="8" bestFit="1" customWidth="1"/>
    <col min="9448" max="9448" width="15.5703125" style="8" customWidth="1"/>
    <col min="9449" max="9449" width="21.28515625" style="8" customWidth="1"/>
    <col min="9450" max="9450" width="12.28515625" style="8" bestFit="1" customWidth="1"/>
    <col min="9451" max="9455" width="9.140625" style="8"/>
    <col min="9456" max="9456" width="11.28515625" style="8" bestFit="1" customWidth="1"/>
    <col min="9457" max="9698" width="9.140625" style="8"/>
    <col min="9699" max="9699" width="23.140625" style="8" customWidth="1"/>
    <col min="9700" max="9700" width="28.140625" style="8" bestFit="1" customWidth="1"/>
    <col min="9701" max="9702" width="14.28515625" style="8" customWidth="1"/>
    <col min="9703" max="9703" width="9.85546875" style="8" bestFit="1" customWidth="1"/>
    <col min="9704" max="9704" width="15.5703125" style="8" customWidth="1"/>
    <col min="9705" max="9705" width="21.28515625" style="8" customWidth="1"/>
    <col min="9706" max="9706" width="12.28515625" style="8" bestFit="1" customWidth="1"/>
    <col min="9707" max="9711" width="9.140625" style="8"/>
    <col min="9712" max="9712" width="11.28515625" style="8" bestFit="1" customWidth="1"/>
    <col min="9713" max="9954" width="9.140625" style="8"/>
    <col min="9955" max="9955" width="23.140625" style="8" customWidth="1"/>
    <col min="9956" max="9956" width="28.140625" style="8" bestFit="1" customWidth="1"/>
    <col min="9957" max="9958" width="14.28515625" style="8" customWidth="1"/>
    <col min="9959" max="9959" width="9.85546875" style="8" bestFit="1" customWidth="1"/>
    <col min="9960" max="9960" width="15.5703125" style="8" customWidth="1"/>
    <col min="9961" max="9961" width="21.28515625" style="8" customWidth="1"/>
    <col min="9962" max="9962" width="12.28515625" style="8" bestFit="1" customWidth="1"/>
    <col min="9963" max="9967" width="9.140625" style="8"/>
    <col min="9968" max="9968" width="11.28515625" style="8" bestFit="1" customWidth="1"/>
    <col min="9969" max="10210" width="9.140625" style="8"/>
    <col min="10211" max="10211" width="23.140625" style="8" customWidth="1"/>
    <col min="10212" max="10212" width="28.140625" style="8" bestFit="1" customWidth="1"/>
    <col min="10213" max="10214" width="14.28515625" style="8" customWidth="1"/>
    <col min="10215" max="10215" width="9.85546875" style="8" bestFit="1" customWidth="1"/>
    <col min="10216" max="10216" width="15.5703125" style="8" customWidth="1"/>
    <col min="10217" max="10217" width="21.28515625" style="8" customWidth="1"/>
    <col min="10218" max="10218" width="12.28515625" style="8" bestFit="1" customWidth="1"/>
    <col min="10219" max="10223" width="9.140625" style="8"/>
    <col min="10224" max="10224" width="11.28515625" style="8" bestFit="1" customWidth="1"/>
    <col min="10225" max="10466" width="9.140625" style="8"/>
    <col min="10467" max="10467" width="23.140625" style="8" customWidth="1"/>
    <col min="10468" max="10468" width="28.140625" style="8" bestFit="1" customWidth="1"/>
    <col min="10469" max="10470" width="14.28515625" style="8" customWidth="1"/>
    <col min="10471" max="10471" width="9.85546875" style="8" bestFit="1" customWidth="1"/>
    <col min="10472" max="10472" width="15.5703125" style="8" customWidth="1"/>
    <col min="10473" max="10473" width="21.28515625" style="8" customWidth="1"/>
    <col min="10474" max="10474" width="12.28515625" style="8" bestFit="1" customWidth="1"/>
    <col min="10475" max="10479" width="9.140625" style="8"/>
    <col min="10480" max="10480" width="11.28515625" style="8" bestFit="1" customWidth="1"/>
    <col min="10481" max="10722" width="9.140625" style="8"/>
    <col min="10723" max="10723" width="23.140625" style="8" customWidth="1"/>
    <col min="10724" max="10724" width="28.140625" style="8" bestFit="1" customWidth="1"/>
    <col min="10725" max="10726" width="14.28515625" style="8" customWidth="1"/>
    <col min="10727" max="10727" width="9.85546875" style="8" bestFit="1" customWidth="1"/>
    <col min="10728" max="10728" width="15.5703125" style="8" customWidth="1"/>
    <col min="10729" max="10729" width="21.28515625" style="8" customWidth="1"/>
    <col min="10730" max="10730" width="12.28515625" style="8" bestFit="1" customWidth="1"/>
    <col min="10731" max="10735" width="9.140625" style="8"/>
    <col min="10736" max="10736" width="11.28515625" style="8" bestFit="1" customWidth="1"/>
    <col min="10737" max="10978" width="9.140625" style="8"/>
    <col min="10979" max="10979" width="23.140625" style="8" customWidth="1"/>
    <col min="10980" max="10980" width="28.140625" style="8" bestFit="1" customWidth="1"/>
    <col min="10981" max="10982" width="14.28515625" style="8" customWidth="1"/>
    <col min="10983" max="10983" width="9.85546875" style="8" bestFit="1" customWidth="1"/>
    <col min="10984" max="10984" width="15.5703125" style="8" customWidth="1"/>
    <col min="10985" max="10985" width="21.28515625" style="8" customWidth="1"/>
    <col min="10986" max="10986" width="12.28515625" style="8" bestFit="1" customWidth="1"/>
    <col min="10987" max="10991" width="9.140625" style="8"/>
    <col min="10992" max="10992" width="11.28515625" style="8" bestFit="1" customWidth="1"/>
    <col min="10993" max="11234" width="9.140625" style="8"/>
    <col min="11235" max="11235" width="23.140625" style="8" customWidth="1"/>
    <col min="11236" max="11236" width="28.140625" style="8" bestFit="1" customWidth="1"/>
    <col min="11237" max="11238" width="14.28515625" style="8" customWidth="1"/>
    <col min="11239" max="11239" width="9.85546875" style="8" bestFit="1" customWidth="1"/>
    <col min="11240" max="11240" width="15.5703125" style="8" customWidth="1"/>
    <col min="11241" max="11241" width="21.28515625" style="8" customWidth="1"/>
    <col min="11242" max="11242" width="12.28515625" style="8" bestFit="1" customWidth="1"/>
    <col min="11243" max="11247" width="9.140625" style="8"/>
    <col min="11248" max="11248" width="11.28515625" style="8" bestFit="1" customWidth="1"/>
    <col min="11249" max="11490" width="9.140625" style="8"/>
    <col min="11491" max="11491" width="23.140625" style="8" customWidth="1"/>
    <col min="11492" max="11492" width="28.140625" style="8" bestFit="1" customWidth="1"/>
    <col min="11493" max="11494" width="14.28515625" style="8" customWidth="1"/>
    <col min="11495" max="11495" width="9.85546875" style="8" bestFit="1" customWidth="1"/>
    <col min="11496" max="11496" width="15.5703125" style="8" customWidth="1"/>
    <col min="11497" max="11497" width="21.28515625" style="8" customWidth="1"/>
    <col min="11498" max="11498" width="12.28515625" style="8" bestFit="1" customWidth="1"/>
    <col min="11499" max="11503" width="9.140625" style="8"/>
    <col min="11504" max="11504" width="11.28515625" style="8" bestFit="1" customWidth="1"/>
    <col min="11505" max="11746" width="9.140625" style="8"/>
    <col min="11747" max="11747" width="23.140625" style="8" customWidth="1"/>
    <col min="11748" max="11748" width="28.140625" style="8" bestFit="1" customWidth="1"/>
    <col min="11749" max="11750" width="14.28515625" style="8" customWidth="1"/>
    <col min="11751" max="11751" width="9.85546875" style="8" bestFit="1" customWidth="1"/>
    <col min="11752" max="11752" width="15.5703125" style="8" customWidth="1"/>
    <col min="11753" max="11753" width="21.28515625" style="8" customWidth="1"/>
    <col min="11754" max="11754" width="12.28515625" style="8" bestFit="1" customWidth="1"/>
    <col min="11755" max="11759" width="9.140625" style="8"/>
    <col min="11760" max="11760" width="11.28515625" style="8" bestFit="1" customWidth="1"/>
    <col min="11761" max="12002" width="9.140625" style="8"/>
    <col min="12003" max="12003" width="23.140625" style="8" customWidth="1"/>
    <col min="12004" max="12004" width="28.140625" style="8" bestFit="1" customWidth="1"/>
    <col min="12005" max="12006" width="14.28515625" style="8" customWidth="1"/>
    <col min="12007" max="12007" width="9.85546875" style="8" bestFit="1" customWidth="1"/>
    <col min="12008" max="12008" width="15.5703125" style="8" customWidth="1"/>
    <col min="12009" max="12009" width="21.28515625" style="8" customWidth="1"/>
    <col min="12010" max="12010" width="12.28515625" style="8" bestFit="1" customWidth="1"/>
    <col min="12011" max="12015" width="9.140625" style="8"/>
    <col min="12016" max="12016" width="11.28515625" style="8" bestFit="1" customWidth="1"/>
    <col min="12017" max="12258" width="9.140625" style="8"/>
    <col min="12259" max="12259" width="23.140625" style="8" customWidth="1"/>
    <col min="12260" max="12260" width="28.140625" style="8" bestFit="1" customWidth="1"/>
    <col min="12261" max="12262" width="14.28515625" style="8" customWidth="1"/>
    <col min="12263" max="12263" width="9.85546875" style="8" bestFit="1" customWidth="1"/>
    <col min="12264" max="12264" width="15.5703125" style="8" customWidth="1"/>
    <col min="12265" max="12265" width="21.28515625" style="8" customWidth="1"/>
    <col min="12266" max="12266" width="12.28515625" style="8" bestFit="1" customWidth="1"/>
    <col min="12267" max="12271" width="9.140625" style="8"/>
    <col min="12272" max="12272" width="11.28515625" style="8" bestFit="1" customWidth="1"/>
    <col min="12273" max="12514" width="9.140625" style="8"/>
    <col min="12515" max="12515" width="23.140625" style="8" customWidth="1"/>
    <col min="12516" max="12516" width="28.140625" style="8" bestFit="1" customWidth="1"/>
    <col min="12517" max="12518" width="14.28515625" style="8" customWidth="1"/>
    <col min="12519" max="12519" width="9.85546875" style="8" bestFit="1" customWidth="1"/>
    <col min="12520" max="12520" width="15.5703125" style="8" customWidth="1"/>
    <col min="12521" max="12521" width="21.28515625" style="8" customWidth="1"/>
    <col min="12522" max="12522" width="12.28515625" style="8" bestFit="1" customWidth="1"/>
    <col min="12523" max="12527" width="9.140625" style="8"/>
    <col min="12528" max="12528" width="11.28515625" style="8" bestFit="1" customWidth="1"/>
    <col min="12529" max="12770" width="9.140625" style="8"/>
    <col min="12771" max="12771" width="23.140625" style="8" customWidth="1"/>
    <col min="12772" max="12772" width="28.140625" style="8" bestFit="1" customWidth="1"/>
    <col min="12773" max="12774" width="14.28515625" style="8" customWidth="1"/>
    <col min="12775" max="12775" width="9.85546875" style="8" bestFit="1" customWidth="1"/>
    <col min="12776" max="12776" width="15.5703125" style="8" customWidth="1"/>
    <col min="12777" max="12777" width="21.28515625" style="8" customWidth="1"/>
    <col min="12778" max="12778" width="12.28515625" style="8" bestFit="1" customWidth="1"/>
    <col min="12779" max="12783" width="9.140625" style="8"/>
    <col min="12784" max="12784" width="11.28515625" style="8" bestFit="1" customWidth="1"/>
    <col min="12785" max="13026" width="9.140625" style="8"/>
    <col min="13027" max="13027" width="23.140625" style="8" customWidth="1"/>
    <col min="13028" max="13028" width="28.140625" style="8" bestFit="1" customWidth="1"/>
    <col min="13029" max="13030" width="14.28515625" style="8" customWidth="1"/>
    <col min="13031" max="13031" width="9.85546875" style="8" bestFit="1" customWidth="1"/>
    <col min="13032" max="13032" width="15.5703125" style="8" customWidth="1"/>
    <col min="13033" max="13033" width="21.28515625" style="8" customWidth="1"/>
    <col min="13034" max="13034" width="12.28515625" style="8" bestFit="1" customWidth="1"/>
    <col min="13035" max="13039" width="9.140625" style="8"/>
    <col min="13040" max="13040" width="11.28515625" style="8" bestFit="1" customWidth="1"/>
    <col min="13041" max="13282" width="9.140625" style="8"/>
    <col min="13283" max="13283" width="23.140625" style="8" customWidth="1"/>
    <col min="13284" max="13284" width="28.140625" style="8" bestFit="1" customWidth="1"/>
    <col min="13285" max="13286" width="14.28515625" style="8" customWidth="1"/>
    <col min="13287" max="13287" width="9.85546875" style="8" bestFit="1" customWidth="1"/>
    <col min="13288" max="13288" width="15.5703125" style="8" customWidth="1"/>
    <col min="13289" max="13289" width="21.28515625" style="8" customWidth="1"/>
    <col min="13290" max="13290" width="12.28515625" style="8" bestFit="1" customWidth="1"/>
    <col min="13291" max="13295" width="9.140625" style="8"/>
    <col min="13296" max="13296" width="11.28515625" style="8" bestFit="1" customWidth="1"/>
    <col min="13297" max="13538" width="9.140625" style="8"/>
    <col min="13539" max="13539" width="23.140625" style="8" customWidth="1"/>
    <col min="13540" max="13540" width="28.140625" style="8" bestFit="1" customWidth="1"/>
    <col min="13541" max="13542" width="14.28515625" style="8" customWidth="1"/>
    <col min="13543" max="13543" width="9.85546875" style="8" bestFit="1" customWidth="1"/>
    <col min="13544" max="13544" width="15.5703125" style="8" customWidth="1"/>
    <col min="13545" max="13545" width="21.28515625" style="8" customWidth="1"/>
    <col min="13546" max="13546" width="12.28515625" style="8" bestFit="1" customWidth="1"/>
    <col min="13547" max="13551" width="9.140625" style="8"/>
    <col min="13552" max="13552" width="11.28515625" style="8" bestFit="1" customWidth="1"/>
    <col min="13553" max="13794" width="9.140625" style="8"/>
    <col min="13795" max="13795" width="23.140625" style="8" customWidth="1"/>
    <col min="13796" max="13796" width="28.140625" style="8" bestFit="1" customWidth="1"/>
    <col min="13797" max="13798" width="14.28515625" style="8" customWidth="1"/>
    <col min="13799" max="13799" width="9.85546875" style="8" bestFit="1" customWidth="1"/>
    <col min="13800" max="13800" width="15.5703125" style="8" customWidth="1"/>
    <col min="13801" max="13801" width="21.28515625" style="8" customWidth="1"/>
    <col min="13802" max="13802" width="12.28515625" style="8" bestFit="1" customWidth="1"/>
    <col min="13803" max="13807" width="9.140625" style="8"/>
    <col min="13808" max="13808" width="11.28515625" style="8" bestFit="1" customWidth="1"/>
    <col min="13809" max="14050" width="9.140625" style="8"/>
    <col min="14051" max="14051" width="23.140625" style="8" customWidth="1"/>
    <col min="14052" max="14052" width="28.140625" style="8" bestFit="1" customWidth="1"/>
    <col min="14053" max="14054" width="14.28515625" style="8" customWidth="1"/>
    <col min="14055" max="14055" width="9.85546875" style="8" bestFit="1" customWidth="1"/>
    <col min="14056" max="14056" width="15.5703125" style="8" customWidth="1"/>
    <col min="14057" max="14057" width="21.28515625" style="8" customWidth="1"/>
    <col min="14058" max="14058" width="12.28515625" style="8" bestFit="1" customWidth="1"/>
    <col min="14059" max="14063" width="9.140625" style="8"/>
    <col min="14064" max="14064" width="11.28515625" style="8" bestFit="1" customWidth="1"/>
    <col min="14065" max="14306" width="9.140625" style="8"/>
    <col min="14307" max="14307" width="23.140625" style="8" customWidth="1"/>
    <col min="14308" max="14308" width="28.140625" style="8" bestFit="1" customWidth="1"/>
    <col min="14309" max="14310" width="14.28515625" style="8" customWidth="1"/>
    <col min="14311" max="14311" width="9.85546875" style="8" bestFit="1" customWidth="1"/>
    <col min="14312" max="14312" width="15.5703125" style="8" customWidth="1"/>
    <col min="14313" max="14313" width="21.28515625" style="8" customWidth="1"/>
    <col min="14314" max="14314" width="12.28515625" style="8" bestFit="1" customWidth="1"/>
    <col min="14315" max="14319" width="9.140625" style="8"/>
    <col min="14320" max="14320" width="11.28515625" style="8" bestFit="1" customWidth="1"/>
    <col min="14321" max="14562" width="9.140625" style="8"/>
    <col min="14563" max="14563" width="23.140625" style="8" customWidth="1"/>
    <col min="14564" max="14564" width="28.140625" style="8" bestFit="1" customWidth="1"/>
    <col min="14565" max="14566" width="14.28515625" style="8" customWidth="1"/>
    <col min="14567" max="14567" width="9.85546875" style="8" bestFit="1" customWidth="1"/>
    <col min="14568" max="14568" width="15.5703125" style="8" customWidth="1"/>
    <col min="14569" max="14569" width="21.28515625" style="8" customWidth="1"/>
    <col min="14570" max="14570" width="12.28515625" style="8" bestFit="1" customWidth="1"/>
    <col min="14571" max="14575" width="9.140625" style="8"/>
    <col min="14576" max="14576" width="11.28515625" style="8" bestFit="1" customWidth="1"/>
    <col min="14577" max="14818" width="9.140625" style="8"/>
    <col min="14819" max="14819" width="23.140625" style="8" customWidth="1"/>
    <col min="14820" max="14820" width="28.140625" style="8" bestFit="1" customWidth="1"/>
    <col min="14821" max="14822" width="14.28515625" style="8" customWidth="1"/>
    <col min="14823" max="14823" width="9.85546875" style="8" bestFit="1" customWidth="1"/>
    <col min="14824" max="14824" width="15.5703125" style="8" customWidth="1"/>
    <col min="14825" max="14825" width="21.28515625" style="8" customWidth="1"/>
    <col min="14826" max="14826" width="12.28515625" style="8" bestFit="1" customWidth="1"/>
    <col min="14827" max="14831" width="9.140625" style="8"/>
    <col min="14832" max="14832" width="11.28515625" style="8" bestFit="1" customWidth="1"/>
    <col min="14833" max="15074" width="9.140625" style="8"/>
    <col min="15075" max="15075" width="23.140625" style="8" customWidth="1"/>
    <col min="15076" max="15076" width="28.140625" style="8" bestFit="1" customWidth="1"/>
    <col min="15077" max="15078" width="14.28515625" style="8" customWidth="1"/>
    <col min="15079" max="15079" width="9.85546875" style="8" bestFit="1" customWidth="1"/>
    <col min="15080" max="15080" width="15.5703125" style="8" customWidth="1"/>
    <col min="15081" max="15081" width="21.28515625" style="8" customWidth="1"/>
    <col min="15082" max="15082" width="12.28515625" style="8" bestFit="1" customWidth="1"/>
    <col min="15083" max="15087" width="9.140625" style="8"/>
    <col min="15088" max="15088" width="11.28515625" style="8" bestFit="1" customWidth="1"/>
    <col min="15089" max="15330" width="9.140625" style="8"/>
    <col min="15331" max="15331" width="23.140625" style="8" customWidth="1"/>
    <col min="15332" max="15332" width="28.140625" style="8" bestFit="1" customWidth="1"/>
    <col min="15333" max="15334" width="14.28515625" style="8" customWidth="1"/>
    <col min="15335" max="15335" width="9.85546875" style="8" bestFit="1" customWidth="1"/>
    <col min="15336" max="15336" width="15.5703125" style="8" customWidth="1"/>
    <col min="15337" max="15337" width="21.28515625" style="8" customWidth="1"/>
    <col min="15338" max="15338" width="12.28515625" style="8" bestFit="1" customWidth="1"/>
    <col min="15339" max="15343" width="9.140625" style="8"/>
    <col min="15344" max="15344" width="11.28515625" style="8" bestFit="1" customWidth="1"/>
    <col min="15345" max="15586" width="9.140625" style="8"/>
    <col min="15587" max="15587" width="23.140625" style="8" customWidth="1"/>
    <col min="15588" max="15588" width="28.140625" style="8" bestFit="1" customWidth="1"/>
    <col min="15589" max="15590" width="14.28515625" style="8" customWidth="1"/>
    <col min="15591" max="15591" width="9.85546875" style="8" bestFit="1" customWidth="1"/>
    <col min="15592" max="15592" width="15.5703125" style="8" customWidth="1"/>
    <col min="15593" max="15593" width="21.28515625" style="8" customWidth="1"/>
    <col min="15594" max="15594" width="12.28515625" style="8" bestFit="1" customWidth="1"/>
    <col min="15595" max="15599" width="9.140625" style="8"/>
    <col min="15600" max="15600" width="11.28515625" style="8" bestFit="1" customWidth="1"/>
    <col min="15601" max="15842" width="9.140625" style="8"/>
    <col min="15843" max="15843" width="23.140625" style="8" customWidth="1"/>
    <col min="15844" max="15844" width="28.140625" style="8" bestFit="1" customWidth="1"/>
    <col min="15845" max="15846" width="14.28515625" style="8" customWidth="1"/>
    <col min="15847" max="15847" width="9.85546875" style="8" bestFit="1" customWidth="1"/>
    <col min="15848" max="15848" width="15.5703125" style="8" customWidth="1"/>
    <col min="15849" max="15849" width="21.28515625" style="8" customWidth="1"/>
    <col min="15850" max="15850" width="12.28515625" style="8" bestFit="1" customWidth="1"/>
    <col min="15851" max="15855" width="9.140625" style="8"/>
    <col min="15856" max="15856" width="11.28515625" style="8" bestFit="1" customWidth="1"/>
    <col min="15857" max="16098" width="9.140625" style="8"/>
    <col min="16099" max="16099" width="23.140625" style="8" customWidth="1"/>
    <col min="16100" max="16100" width="28.140625" style="8" bestFit="1" customWidth="1"/>
    <col min="16101" max="16102" width="14.28515625" style="8" customWidth="1"/>
    <col min="16103" max="16103" width="9.85546875" style="8" bestFit="1" customWidth="1"/>
    <col min="16104" max="16104" width="15.5703125" style="8" customWidth="1"/>
    <col min="16105" max="16105" width="21.28515625" style="8" customWidth="1"/>
    <col min="16106" max="16106" width="12.28515625" style="8" bestFit="1" customWidth="1"/>
    <col min="16107" max="16111" width="9.140625" style="8"/>
    <col min="16112" max="16112" width="11.28515625" style="8" bestFit="1" customWidth="1"/>
    <col min="16113" max="16384" width="9.140625" style="8"/>
  </cols>
  <sheetData>
    <row r="1" spans="1:13" s="15" customFormat="1" x14ac:dyDescent="0.25">
      <c r="A1" s="248"/>
      <c r="B1" s="248"/>
      <c r="D1" s="136"/>
      <c r="E1" s="16"/>
      <c r="F1" s="16"/>
      <c r="G1" s="16"/>
      <c r="H1" s="87"/>
      <c r="I1" s="16"/>
      <c r="J1" s="16"/>
      <c r="K1" s="16"/>
      <c r="M1" s="245" t="s">
        <v>822</v>
      </c>
    </row>
    <row r="2" spans="1:13" x14ac:dyDescent="0.25">
      <c r="F2" s="14"/>
      <c r="H2" s="88"/>
      <c r="L2" s="88"/>
    </row>
    <row r="3" spans="1:13" ht="3.75" customHeight="1" x14ac:dyDescent="0.35">
      <c r="C3" s="89" t="s">
        <v>220</v>
      </c>
    </row>
    <row r="4" spans="1:13" s="92" customFormat="1" ht="78.75" x14ac:dyDescent="0.25">
      <c r="A4" s="249"/>
      <c r="B4" s="249"/>
      <c r="C4" s="90" t="s">
        <v>14</v>
      </c>
      <c r="D4" s="90" t="s">
        <v>216</v>
      </c>
      <c r="E4" s="247" t="s">
        <v>232</v>
      </c>
      <c r="F4" s="91" t="s">
        <v>826</v>
      </c>
      <c r="G4" s="91" t="s">
        <v>827</v>
      </c>
      <c r="H4" s="91" t="s">
        <v>829</v>
      </c>
      <c r="I4" s="91" t="s">
        <v>830</v>
      </c>
      <c r="J4" s="91" t="s">
        <v>831</v>
      </c>
      <c r="K4" s="91" t="s">
        <v>842</v>
      </c>
    </row>
    <row r="5" spans="1:13" x14ac:dyDescent="0.25">
      <c r="B5" s="8" t="s">
        <v>236</v>
      </c>
      <c r="C5" s="93" t="s">
        <v>236</v>
      </c>
      <c r="D5" s="8" t="s">
        <v>237</v>
      </c>
      <c r="E5" s="250">
        <v>463934.66</v>
      </c>
      <c r="F5" s="187">
        <v>1150</v>
      </c>
      <c r="G5" s="187">
        <v>118</v>
      </c>
      <c r="H5" s="188">
        <f>H2</f>
        <v>0</v>
      </c>
      <c r="I5" s="188">
        <f>MAX(H5*0.2,400)</f>
        <v>400</v>
      </c>
      <c r="J5" s="188">
        <f>MAX(H5*0.1,200)</f>
        <v>200</v>
      </c>
      <c r="K5" s="189">
        <f>SUM(I5*F5)+(G5*J5)</f>
        <v>483600</v>
      </c>
    </row>
    <row r="6" spans="1:13" x14ac:dyDescent="0.25">
      <c r="B6" s="8" t="s">
        <v>238</v>
      </c>
      <c r="C6" s="93" t="s">
        <v>238</v>
      </c>
      <c r="D6" s="8" t="s">
        <v>658</v>
      </c>
      <c r="E6" s="250">
        <v>1329600.68</v>
      </c>
      <c r="F6" s="187">
        <v>2910</v>
      </c>
      <c r="G6" s="187">
        <v>724</v>
      </c>
      <c r="H6" s="188">
        <f>H5</f>
        <v>0</v>
      </c>
      <c r="I6" s="188">
        <f t="shared" ref="I6:I69" si="0">MAX(H6*0.2,400)</f>
        <v>400</v>
      </c>
      <c r="J6" s="188">
        <f t="shared" ref="J6:J69" si="1">MAX(H6*0.1,200)</f>
        <v>200</v>
      </c>
      <c r="K6" s="189">
        <f t="shared" ref="K6:K69" si="2">SUM(I6*F6)+(G6*J6)</f>
        <v>1308800</v>
      </c>
    </row>
    <row r="7" spans="1:13" x14ac:dyDescent="0.25">
      <c r="B7" s="8" t="s">
        <v>240</v>
      </c>
      <c r="C7" s="93" t="s">
        <v>240</v>
      </c>
      <c r="D7" s="8" t="s">
        <v>659</v>
      </c>
      <c r="E7" s="250">
        <v>540036.64</v>
      </c>
      <c r="F7" s="187">
        <v>1252</v>
      </c>
      <c r="G7" s="187">
        <v>224</v>
      </c>
      <c r="H7" s="188">
        <f t="shared" ref="H7:H70" si="3">H6</f>
        <v>0</v>
      </c>
      <c r="I7" s="188">
        <f t="shared" si="0"/>
        <v>400</v>
      </c>
      <c r="J7" s="188">
        <f t="shared" si="1"/>
        <v>200</v>
      </c>
      <c r="K7" s="189">
        <f t="shared" si="2"/>
        <v>545600</v>
      </c>
    </row>
    <row r="8" spans="1:13" x14ac:dyDescent="0.25">
      <c r="B8" s="8" t="s">
        <v>242</v>
      </c>
      <c r="C8" s="93" t="s">
        <v>242</v>
      </c>
      <c r="D8" s="8" t="s">
        <v>243</v>
      </c>
      <c r="E8" s="250">
        <v>658215.38</v>
      </c>
      <c r="F8" s="187">
        <v>1525</v>
      </c>
      <c r="G8" s="187">
        <v>274</v>
      </c>
      <c r="H8" s="188">
        <f t="shared" si="3"/>
        <v>0</v>
      </c>
      <c r="I8" s="188">
        <f t="shared" si="0"/>
        <v>400</v>
      </c>
      <c r="J8" s="188">
        <f t="shared" si="1"/>
        <v>200</v>
      </c>
      <c r="K8" s="189">
        <f t="shared" si="2"/>
        <v>664800</v>
      </c>
    </row>
    <row r="9" spans="1:13" x14ac:dyDescent="0.25">
      <c r="B9" s="8" t="s">
        <v>244</v>
      </c>
      <c r="C9" s="93" t="s">
        <v>244</v>
      </c>
      <c r="D9" s="8" t="s">
        <v>245</v>
      </c>
      <c r="E9" s="250">
        <v>35490.33</v>
      </c>
      <c r="F9" s="187">
        <v>94</v>
      </c>
      <c r="G9" s="187">
        <v>3</v>
      </c>
      <c r="H9" s="188">
        <f t="shared" si="3"/>
        <v>0</v>
      </c>
      <c r="I9" s="188">
        <f t="shared" si="0"/>
        <v>400</v>
      </c>
      <c r="J9" s="188">
        <f t="shared" si="1"/>
        <v>200</v>
      </c>
      <c r="K9" s="189">
        <f t="shared" si="2"/>
        <v>38200</v>
      </c>
    </row>
    <row r="10" spans="1:13" x14ac:dyDescent="0.25">
      <c r="B10" s="8" t="s">
        <v>246</v>
      </c>
      <c r="C10" s="93" t="s">
        <v>246</v>
      </c>
      <c r="D10" s="8" t="s">
        <v>247</v>
      </c>
      <c r="E10" s="250">
        <v>22318.59</v>
      </c>
      <c r="F10" s="187">
        <v>52</v>
      </c>
      <c r="G10" s="187">
        <v>9</v>
      </c>
      <c r="H10" s="188">
        <f t="shared" si="3"/>
        <v>0</v>
      </c>
      <c r="I10" s="188">
        <f t="shared" si="0"/>
        <v>400</v>
      </c>
      <c r="J10" s="188">
        <f t="shared" si="1"/>
        <v>200</v>
      </c>
      <c r="K10" s="189">
        <f t="shared" si="2"/>
        <v>22600</v>
      </c>
    </row>
    <row r="11" spans="1:13" x14ac:dyDescent="0.25">
      <c r="B11" s="8" t="s">
        <v>248</v>
      </c>
      <c r="C11" s="93" t="s">
        <v>248</v>
      </c>
      <c r="D11" s="8" t="s">
        <v>249</v>
      </c>
      <c r="E11" s="250">
        <v>514791.52</v>
      </c>
      <c r="F11" s="187">
        <v>1243</v>
      </c>
      <c r="G11" s="187">
        <v>164</v>
      </c>
      <c r="H11" s="188">
        <f t="shared" si="3"/>
        <v>0</v>
      </c>
      <c r="I11" s="188">
        <f t="shared" si="0"/>
        <v>400</v>
      </c>
      <c r="J11" s="188">
        <f t="shared" si="1"/>
        <v>200</v>
      </c>
      <c r="K11" s="189">
        <f t="shared" si="2"/>
        <v>530000</v>
      </c>
    </row>
    <row r="12" spans="1:13" x14ac:dyDescent="0.25">
      <c r="B12" s="8" t="s">
        <v>250</v>
      </c>
      <c r="C12" s="93" t="s">
        <v>250</v>
      </c>
      <c r="D12" s="8" t="s">
        <v>251</v>
      </c>
      <c r="E12" s="250">
        <v>62199.46</v>
      </c>
      <c r="F12" s="187">
        <v>156</v>
      </c>
      <c r="G12" s="187">
        <v>14</v>
      </c>
      <c r="H12" s="188">
        <f t="shared" si="3"/>
        <v>0</v>
      </c>
      <c r="I12" s="188">
        <f t="shared" si="0"/>
        <v>400</v>
      </c>
      <c r="J12" s="188">
        <f t="shared" si="1"/>
        <v>200</v>
      </c>
      <c r="K12" s="189">
        <f t="shared" si="2"/>
        <v>65200</v>
      </c>
    </row>
    <row r="13" spans="1:13" x14ac:dyDescent="0.25">
      <c r="B13" s="8" t="s">
        <v>252</v>
      </c>
      <c r="C13" s="93" t="s">
        <v>252</v>
      </c>
      <c r="D13" s="8" t="s">
        <v>253</v>
      </c>
      <c r="E13" s="250">
        <v>1829.4</v>
      </c>
      <c r="F13" s="187">
        <v>5</v>
      </c>
      <c r="G13" s="187">
        <v>0</v>
      </c>
      <c r="H13" s="188">
        <f t="shared" si="3"/>
        <v>0</v>
      </c>
      <c r="I13" s="188">
        <f t="shared" si="0"/>
        <v>400</v>
      </c>
      <c r="J13" s="188">
        <f t="shared" si="1"/>
        <v>200</v>
      </c>
      <c r="K13" s="189">
        <f t="shared" si="2"/>
        <v>2000</v>
      </c>
    </row>
    <row r="14" spans="1:13" x14ac:dyDescent="0.25">
      <c r="B14" s="8" t="s">
        <v>254</v>
      </c>
      <c r="C14" s="93" t="s">
        <v>254</v>
      </c>
      <c r="D14" s="8" t="s">
        <v>255</v>
      </c>
      <c r="E14" s="250">
        <v>46832.43</v>
      </c>
      <c r="F14" s="187">
        <v>107</v>
      </c>
      <c r="G14" s="187">
        <v>21</v>
      </c>
      <c r="H14" s="188">
        <f t="shared" si="3"/>
        <v>0</v>
      </c>
      <c r="I14" s="188">
        <f t="shared" si="0"/>
        <v>400</v>
      </c>
      <c r="J14" s="188">
        <f t="shared" si="1"/>
        <v>200</v>
      </c>
      <c r="K14" s="189">
        <f t="shared" si="2"/>
        <v>47000</v>
      </c>
    </row>
    <row r="15" spans="1:13" x14ac:dyDescent="0.25">
      <c r="B15" s="8" t="s">
        <v>256</v>
      </c>
      <c r="C15" s="93" t="s">
        <v>256</v>
      </c>
      <c r="D15" s="8" t="s">
        <v>257</v>
      </c>
      <c r="E15" s="250">
        <v>76468.77</v>
      </c>
      <c r="F15" s="187">
        <v>194</v>
      </c>
      <c r="G15" s="187">
        <v>15</v>
      </c>
      <c r="H15" s="188">
        <f t="shared" si="3"/>
        <v>0</v>
      </c>
      <c r="I15" s="188">
        <f t="shared" si="0"/>
        <v>400</v>
      </c>
      <c r="J15" s="188">
        <f t="shared" si="1"/>
        <v>200</v>
      </c>
      <c r="K15" s="189">
        <f t="shared" si="2"/>
        <v>80600</v>
      </c>
    </row>
    <row r="16" spans="1:13" x14ac:dyDescent="0.25">
      <c r="B16" s="8" t="s">
        <v>258</v>
      </c>
      <c r="C16" s="93" t="s">
        <v>258</v>
      </c>
      <c r="D16" s="8" t="s">
        <v>259</v>
      </c>
      <c r="E16" s="250">
        <v>1561571.6</v>
      </c>
      <c r="F16" s="187">
        <v>3844</v>
      </c>
      <c r="G16" s="187">
        <v>424</v>
      </c>
      <c r="H16" s="188">
        <f t="shared" si="3"/>
        <v>0</v>
      </c>
      <c r="I16" s="188">
        <f t="shared" si="0"/>
        <v>400</v>
      </c>
      <c r="J16" s="188">
        <f t="shared" si="1"/>
        <v>200</v>
      </c>
      <c r="K16" s="189">
        <f t="shared" si="2"/>
        <v>1622400</v>
      </c>
    </row>
    <row r="17" spans="2:11" x14ac:dyDescent="0.25">
      <c r="B17" s="8" t="s">
        <v>260</v>
      </c>
      <c r="C17" s="93" t="s">
        <v>260</v>
      </c>
      <c r="D17" s="8" t="s">
        <v>261</v>
      </c>
      <c r="E17" s="250">
        <v>140131.66</v>
      </c>
      <c r="F17" s="187">
        <v>345</v>
      </c>
      <c r="G17" s="187">
        <v>38</v>
      </c>
      <c r="H17" s="188">
        <f t="shared" si="3"/>
        <v>0</v>
      </c>
      <c r="I17" s="188">
        <f t="shared" si="0"/>
        <v>400</v>
      </c>
      <c r="J17" s="188">
        <f t="shared" si="1"/>
        <v>200</v>
      </c>
      <c r="K17" s="189">
        <f t="shared" si="2"/>
        <v>145600</v>
      </c>
    </row>
    <row r="18" spans="2:11" x14ac:dyDescent="0.25">
      <c r="B18" s="8" t="s">
        <v>262</v>
      </c>
      <c r="C18" s="93" t="s">
        <v>262</v>
      </c>
      <c r="D18" s="8" t="s">
        <v>263</v>
      </c>
      <c r="E18" s="250">
        <v>9146.93</v>
      </c>
      <c r="F18" s="187">
        <v>18</v>
      </c>
      <c r="G18" s="187">
        <v>7</v>
      </c>
      <c r="H18" s="188">
        <f t="shared" si="3"/>
        <v>0</v>
      </c>
      <c r="I18" s="188">
        <f t="shared" si="0"/>
        <v>400</v>
      </c>
      <c r="J18" s="188">
        <f t="shared" si="1"/>
        <v>200</v>
      </c>
      <c r="K18" s="189">
        <f t="shared" si="2"/>
        <v>8600</v>
      </c>
    </row>
    <row r="19" spans="2:11" x14ac:dyDescent="0.25">
      <c r="B19" s="8" t="s">
        <v>264</v>
      </c>
      <c r="C19" s="93" t="s">
        <v>264</v>
      </c>
      <c r="D19" s="8" t="s">
        <v>265</v>
      </c>
      <c r="E19" s="250">
        <v>3366819.53</v>
      </c>
      <c r="F19" s="187">
        <v>8379</v>
      </c>
      <c r="G19" s="187">
        <v>823</v>
      </c>
      <c r="H19" s="188">
        <f t="shared" si="3"/>
        <v>0</v>
      </c>
      <c r="I19" s="188">
        <f t="shared" si="0"/>
        <v>400</v>
      </c>
      <c r="J19" s="188">
        <f t="shared" si="1"/>
        <v>200</v>
      </c>
      <c r="K19" s="189">
        <f t="shared" si="2"/>
        <v>3516200</v>
      </c>
    </row>
    <row r="20" spans="2:11" x14ac:dyDescent="0.25">
      <c r="B20" s="8" t="s">
        <v>266</v>
      </c>
      <c r="C20" s="93" t="s">
        <v>266</v>
      </c>
      <c r="D20" s="8" t="s">
        <v>267</v>
      </c>
      <c r="E20" s="250">
        <v>33294.99</v>
      </c>
      <c r="F20" s="187">
        <v>82</v>
      </c>
      <c r="G20" s="187">
        <v>9</v>
      </c>
      <c r="H20" s="188">
        <f t="shared" si="3"/>
        <v>0</v>
      </c>
      <c r="I20" s="188">
        <f t="shared" si="0"/>
        <v>400</v>
      </c>
      <c r="J20" s="188">
        <f t="shared" si="1"/>
        <v>200</v>
      </c>
      <c r="K20" s="189">
        <f t="shared" si="2"/>
        <v>34600</v>
      </c>
    </row>
    <row r="21" spans="2:11" x14ac:dyDescent="0.25">
      <c r="B21" s="8" t="s">
        <v>268</v>
      </c>
      <c r="C21" s="93" t="s">
        <v>268</v>
      </c>
      <c r="D21" s="8" t="s">
        <v>660</v>
      </c>
      <c r="E21" s="250">
        <v>18293.88</v>
      </c>
      <c r="F21" s="187">
        <v>38</v>
      </c>
      <c r="G21" s="187">
        <v>12</v>
      </c>
      <c r="H21" s="188">
        <f t="shared" si="3"/>
        <v>0</v>
      </c>
      <c r="I21" s="188">
        <f t="shared" si="0"/>
        <v>400</v>
      </c>
      <c r="J21" s="188">
        <f t="shared" si="1"/>
        <v>200</v>
      </c>
      <c r="K21" s="189">
        <f t="shared" si="2"/>
        <v>17600</v>
      </c>
    </row>
    <row r="22" spans="2:11" x14ac:dyDescent="0.25">
      <c r="B22" s="8" t="s">
        <v>270</v>
      </c>
      <c r="C22" s="93" t="s">
        <v>270</v>
      </c>
      <c r="D22" s="8" t="s">
        <v>271</v>
      </c>
      <c r="E22" s="250">
        <v>365.88</v>
      </c>
      <c r="F22" s="187">
        <v>1</v>
      </c>
      <c r="G22" s="187">
        <v>0</v>
      </c>
      <c r="H22" s="188">
        <f t="shared" si="3"/>
        <v>0</v>
      </c>
      <c r="I22" s="188">
        <f t="shared" si="0"/>
        <v>400</v>
      </c>
      <c r="J22" s="188">
        <f t="shared" si="1"/>
        <v>200</v>
      </c>
      <c r="K22" s="189">
        <f t="shared" si="2"/>
        <v>400</v>
      </c>
    </row>
    <row r="23" spans="2:11" x14ac:dyDescent="0.25">
      <c r="B23" s="8" t="s">
        <v>272</v>
      </c>
      <c r="C23" s="93" t="s">
        <v>272</v>
      </c>
      <c r="D23" s="8" t="s">
        <v>273</v>
      </c>
      <c r="E23" s="250">
        <v>0</v>
      </c>
      <c r="F23" s="187">
        <v>0</v>
      </c>
      <c r="G23" s="187">
        <v>0</v>
      </c>
      <c r="H23" s="188">
        <f t="shared" si="3"/>
        <v>0</v>
      </c>
      <c r="I23" s="188">
        <f t="shared" si="0"/>
        <v>400</v>
      </c>
      <c r="J23" s="188">
        <f t="shared" si="1"/>
        <v>200</v>
      </c>
      <c r="K23" s="189">
        <f t="shared" si="2"/>
        <v>0</v>
      </c>
    </row>
    <row r="24" spans="2:11" x14ac:dyDescent="0.25">
      <c r="B24" s="8" t="s">
        <v>274</v>
      </c>
      <c r="C24" s="93" t="s">
        <v>274</v>
      </c>
      <c r="D24" s="8" t="s">
        <v>275</v>
      </c>
      <c r="E24" s="250">
        <v>0</v>
      </c>
      <c r="F24" s="187">
        <v>0</v>
      </c>
      <c r="G24" s="187">
        <v>0</v>
      </c>
      <c r="H24" s="188">
        <f t="shared" si="3"/>
        <v>0</v>
      </c>
      <c r="I24" s="188">
        <f t="shared" si="0"/>
        <v>400</v>
      </c>
      <c r="J24" s="188">
        <f t="shared" si="1"/>
        <v>200</v>
      </c>
      <c r="K24" s="189">
        <f t="shared" si="2"/>
        <v>0</v>
      </c>
    </row>
    <row r="25" spans="2:11" x14ac:dyDescent="0.25">
      <c r="B25" s="8" t="s">
        <v>276</v>
      </c>
      <c r="C25" s="93" t="s">
        <v>276</v>
      </c>
      <c r="D25" s="8" t="s">
        <v>277</v>
      </c>
      <c r="E25" s="250">
        <v>1097.6400000000001</v>
      </c>
      <c r="F25" s="187">
        <v>3</v>
      </c>
      <c r="G25" s="187">
        <v>0</v>
      </c>
      <c r="H25" s="188">
        <f t="shared" si="3"/>
        <v>0</v>
      </c>
      <c r="I25" s="188">
        <f t="shared" si="0"/>
        <v>400</v>
      </c>
      <c r="J25" s="188">
        <f t="shared" si="1"/>
        <v>200</v>
      </c>
      <c r="K25" s="189">
        <f t="shared" si="2"/>
        <v>1200</v>
      </c>
    </row>
    <row r="26" spans="2:11" x14ac:dyDescent="0.25">
      <c r="B26" s="8" t="s">
        <v>278</v>
      </c>
      <c r="C26" s="93" t="s">
        <v>278</v>
      </c>
      <c r="D26" s="8" t="s">
        <v>279</v>
      </c>
      <c r="E26" s="250">
        <v>0</v>
      </c>
      <c r="F26" s="187">
        <v>0</v>
      </c>
      <c r="G26" s="187">
        <v>0</v>
      </c>
      <c r="H26" s="188">
        <f t="shared" si="3"/>
        <v>0</v>
      </c>
      <c r="I26" s="188">
        <f t="shared" si="0"/>
        <v>400</v>
      </c>
      <c r="J26" s="188">
        <f t="shared" si="1"/>
        <v>200</v>
      </c>
      <c r="K26" s="189">
        <f t="shared" si="2"/>
        <v>0</v>
      </c>
    </row>
    <row r="27" spans="2:11" x14ac:dyDescent="0.25">
      <c r="B27" s="8" t="s">
        <v>280</v>
      </c>
      <c r="C27" s="93" t="s">
        <v>280</v>
      </c>
      <c r="D27" s="8" t="s">
        <v>281</v>
      </c>
      <c r="E27" s="250">
        <v>1097.6400000000001</v>
      </c>
      <c r="F27" s="187">
        <v>3</v>
      </c>
      <c r="G27" s="187">
        <v>0</v>
      </c>
      <c r="H27" s="188">
        <f t="shared" si="3"/>
        <v>0</v>
      </c>
      <c r="I27" s="188">
        <f t="shared" si="0"/>
        <v>400</v>
      </c>
      <c r="J27" s="188">
        <f t="shared" si="1"/>
        <v>200</v>
      </c>
      <c r="K27" s="189">
        <f t="shared" si="2"/>
        <v>1200</v>
      </c>
    </row>
    <row r="28" spans="2:11" x14ac:dyDescent="0.25">
      <c r="B28" s="8" t="s">
        <v>282</v>
      </c>
      <c r="C28" s="93" t="s">
        <v>282</v>
      </c>
      <c r="D28" s="8" t="s">
        <v>661</v>
      </c>
      <c r="E28" s="250">
        <v>1097.6400000000001</v>
      </c>
      <c r="F28" s="187">
        <v>3</v>
      </c>
      <c r="G28" s="187">
        <v>0</v>
      </c>
      <c r="H28" s="188">
        <f t="shared" si="3"/>
        <v>0</v>
      </c>
      <c r="I28" s="188">
        <f t="shared" si="0"/>
        <v>400</v>
      </c>
      <c r="J28" s="188">
        <f t="shared" si="1"/>
        <v>200</v>
      </c>
      <c r="K28" s="189">
        <f t="shared" si="2"/>
        <v>1200</v>
      </c>
    </row>
    <row r="29" spans="2:11" x14ac:dyDescent="0.25">
      <c r="B29" s="8" t="s">
        <v>284</v>
      </c>
      <c r="C29" s="93" t="s">
        <v>284</v>
      </c>
      <c r="D29" s="8" t="s">
        <v>662</v>
      </c>
      <c r="E29" s="250">
        <v>813347.74</v>
      </c>
      <c r="F29" s="187">
        <v>1873</v>
      </c>
      <c r="G29" s="187">
        <v>350</v>
      </c>
      <c r="H29" s="188">
        <f t="shared" si="3"/>
        <v>0</v>
      </c>
      <c r="I29" s="188">
        <f t="shared" si="0"/>
        <v>400</v>
      </c>
      <c r="J29" s="188">
        <f t="shared" si="1"/>
        <v>200</v>
      </c>
      <c r="K29" s="189">
        <f t="shared" si="2"/>
        <v>819200</v>
      </c>
    </row>
    <row r="30" spans="2:11" x14ac:dyDescent="0.25">
      <c r="B30" s="8" t="s">
        <v>286</v>
      </c>
      <c r="C30" s="93" t="s">
        <v>286</v>
      </c>
      <c r="D30" s="8" t="s">
        <v>663</v>
      </c>
      <c r="E30" s="250">
        <v>537475.64</v>
      </c>
      <c r="F30" s="187">
        <v>1261</v>
      </c>
      <c r="G30" s="187">
        <v>208</v>
      </c>
      <c r="H30" s="188">
        <f t="shared" si="3"/>
        <v>0</v>
      </c>
      <c r="I30" s="188">
        <f t="shared" si="0"/>
        <v>400</v>
      </c>
      <c r="J30" s="188">
        <f t="shared" si="1"/>
        <v>200</v>
      </c>
      <c r="K30" s="189">
        <f t="shared" si="2"/>
        <v>546000</v>
      </c>
    </row>
    <row r="31" spans="2:11" x14ac:dyDescent="0.25">
      <c r="B31" s="8" t="s">
        <v>288</v>
      </c>
      <c r="C31" s="93" t="s">
        <v>288</v>
      </c>
      <c r="D31" s="8" t="s">
        <v>289</v>
      </c>
      <c r="E31" s="250">
        <v>4756.4399999999996</v>
      </c>
      <c r="F31" s="187">
        <v>13</v>
      </c>
      <c r="G31" s="187">
        <v>0</v>
      </c>
      <c r="H31" s="188">
        <f t="shared" si="3"/>
        <v>0</v>
      </c>
      <c r="I31" s="188">
        <f t="shared" si="0"/>
        <v>400</v>
      </c>
      <c r="J31" s="188">
        <f t="shared" si="1"/>
        <v>200</v>
      </c>
      <c r="K31" s="189">
        <f t="shared" si="2"/>
        <v>5200</v>
      </c>
    </row>
    <row r="32" spans="2:11" x14ac:dyDescent="0.25">
      <c r="B32" s="8" t="s">
        <v>290</v>
      </c>
      <c r="C32" s="93" t="s">
        <v>290</v>
      </c>
      <c r="D32" s="8" t="s">
        <v>664</v>
      </c>
      <c r="E32" s="250">
        <v>7317.59</v>
      </c>
      <c r="F32" s="187">
        <v>19</v>
      </c>
      <c r="G32" s="187">
        <v>1</v>
      </c>
      <c r="H32" s="188">
        <f t="shared" si="3"/>
        <v>0</v>
      </c>
      <c r="I32" s="188">
        <f t="shared" si="0"/>
        <v>400</v>
      </c>
      <c r="J32" s="188">
        <f t="shared" si="1"/>
        <v>200</v>
      </c>
      <c r="K32" s="189">
        <f t="shared" si="2"/>
        <v>7800</v>
      </c>
    </row>
    <row r="33" spans="2:11" x14ac:dyDescent="0.25">
      <c r="B33" s="8" t="s">
        <v>292</v>
      </c>
      <c r="C33" s="93" t="s">
        <v>292</v>
      </c>
      <c r="D33" s="8" t="s">
        <v>293</v>
      </c>
      <c r="E33" s="250">
        <v>1097.6300000000001</v>
      </c>
      <c r="F33" s="187">
        <v>2</v>
      </c>
      <c r="G33" s="187">
        <v>1</v>
      </c>
      <c r="H33" s="188">
        <f t="shared" si="3"/>
        <v>0</v>
      </c>
      <c r="I33" s="188">
        <f t="shared" si="0"/>
        <v>400</v>
      </c>
      <c r="J33" s="188">
        <f t="shared" si="1"/>
        <v>200</v>
      </c>
      <c r="K33" s="189">
        <f t="shared" si="2"/>
        <v>1000</v>
      </c>
    </row>
    <row r="34" spans="2:11" x14ac:dyDescent="0.25">
      <c r="B34" s="8" t="s">
        <v>294</v>
      </c>
      <c r="C34" s="93" t="s">
        <v>294</v>
      </c>
      <c r="D34" s="8" t="s">
        <v>665</v>
      </c>
      <c r="E34" s="250">
        <v>365.88</v>
      </c>
      <c r="F34" s="187">
        <v>1</v>
      </c>
      <c r="G34" s="187">
        <v>0</v>
      </c>
      <c r="H34" s="188">
        <f t="shared" si="3"/>
        <v>0</v>
      </c>
      <c r="I34" s="188">
        <f t="shared" si="0"/>
        <v>400</v>
      </c>
      <c r="J34" s="188">
        <f t="shared" si="1"/>
        <v>200</v>
      </c>
      <c r="K34" s="189">
        <f t="shared" si="2"/>
        <v>400</v>
      </c>
    </row>
    <row r="35" spans="2:11" x14ac:dyDescent="0.25">
      <c r="B35" s="8" t="s">
        <v>296</v>
      </c>
      <c r="C35" s="93" t="s">
        <v>296</v>
      </c>
      <c r="D35" s="8" t="s">
        <v>297</v>
      </c>
      <c r="E35" s="250">
        <v>1097.6400000000001</v>
      </c>
      <c r="F35" s="187">
        <v>3</v>
      </c>
      <c r="G35" s="187">
        <v>0</v>
      </c>
      <c r="H35" s="188">
        <f t="shared" si="3"/>
        <v>0</v>
      </c>
      <c r="I35" s="188">
        <f t="shared" si="0"/>
        <v>400</v>
      </c>
      <c r="J35" s="188">
        <f t="shared" si="1"/>
        <v>200</v>
      </c>
      <c r="K35" s="189">
        <f t="shared" si="2"/>
        <v>1200</v>
      </c>
    </row>
    <row r="36" spans="2:11" x14ac:dyDescent="0.25">
      <c r="B36" s="8" t="s">
        <v>298</v>
      </c>
      <c r="C36" s="93" t="s">
        <v>298</v>
      </c>
      <c r="D36" s="8" t="s">
        <v>299</v>
      </c>
      <c r="E36" s="250">
        <v>365.87</v>
      </c>
      <c r="F36" s="187">
        <v>0</v>
      </c>
      <c r="G36" s="187">
        <v>1</v>
      </c>
      <c r="H36" s="188">
        <f t="shared" si="3"/>
        <v>0</v>
      </c>
      <c r="I36" s="188">
        <f t="shared" si="0"/>
        <v>400</v>
      </c>
      <c r="J36" s="188">
        <f t="shared" si="1"/>
        <v>200</v>
      </c>
      <c r="K36" s="189">
        <f t="shared" si="2"/>
        <v>200</v>
      </c>
    </row>
    <row r="37" spans="2:11" x14ac:dyDescent="0.25">
      <c r="B37" s="8" t="s">
        <v>300</v>
      </c>
      <c r="C37" s="93" t="s">
        <v>300</v>
      </c>
      <c r="D37" s="8" t="s">
        <v>301</v>
      </c>
      <c r="E37" s="250">
        <v>365.88</v>
      </c>
      <c r="F37" s="187">
        <v>1</v>
      </c>
      <c r="G37" s="187">
        <v>0</v>
      </c>
      <c r="H37" s="188">
        <f t="shared" si="3"/>
        <v>0</v>
      </c>
      <c r="I37" s="188">
        <f t="shared" si="0"/>
        <v>400</v>
      </c>
      <c r="J37" s="188">
        <f t="shared" si="1"/>
        <v>200</v>
      </c>
      <c r="K37" s="189">
        <f t="shared" si="2"/>
        <v>400</v>
      </c>
    </row>
    <row r="38" spans="2:11" x14ac:dyDescent="0.25">
      <c r="B38" s="8" t="s">
        <v>302</v>
      </c>
      <c r="C38" s="93" t="s">
        <v>302</v>
      </c>
      <c r="D38" s="8" t="s">
        <v>303</v>
      </c>
      <c r="E38" s="250">
        <v>1829.38</v>
      </c>
      <c r="F38" s="187">
        <v>3</v>
      </c>
      <c r="G38" s="187">
        <v>2</v>
      </c>
      <c r="H38" s="188">
        <f t="shared" si="3"/>
        <v>0</v>
      </c>
      <c r="I38" s="188">
        <f t="shared" si="0"/>
        <v>400</v>
      </c>
      <c r="J38" s="188">
        <f t="shared" si="1"/>
        <v>200</v>
      </c>
      <c r="K38" s="189">
        <f t="shared" si="2"/>
        <v>1600</v>
      </c>
    </row>
    <row r="39" spans="2:11" x14ac:dyDescent="0.25">
      <c r="B39" s="8" t="s">
        <v>304</v>
      </c>
      <c r="C39" s="93" t="s">
        <v>304</v>
      </c>
      <c r="D39" s="8" t="s">
        <v>305</v>
      </c>
      <c r="E39" s="250">
        <v>0</v>
      </c>
      <c r="F39" s="187">
        <v>0</v>
      </c>
      <c r="G39" s="187">
        <v>0</v>
      </c>
      <c r="H39" s="188">
        <f t="shared" si="3"/>
        <v>0</v>
      </c>
      <c r="I39" s="188">
        <f t="shared" si="0"/>
        <v>400</v>
      </c>
      <c r="J39" s="188">
        <f t="shared" si="1"/>
        <v>200</v>
      </c>
      <c r="K39" s="189">
        <f t="shared" si="2"/>
        <v>0</v>
      </c>
    </row>
    <row r="40" spans="2:11" x14ac:dyDescent="0.25">
      <c r="B40" s="8" t="s">
        <v>306</v>
      </c>
      <c r="C40" s="93" t="s">
        <v>306</v>
      </c>
      <c r="D40" s="8" t="s">
        <v>307</v>
      </c>
      <c r="E40" s="250">
        <v>4024.67</v>
      </c>
      <c r="F40" s="187">
        <v>10</v>
      </c>
      <c r="G40" s="187">
        <v>1</v>
      </c>
      <c r="H40" s="188">
        <f t="shared" si="3"/>
        <v>0</v>
      </c>
      <c r="I40" s="188">
        <f t="shared" si="0"/>
        <v>400</v>
      </c>
      <c r="J40" s="188">
        <f t="shared" si="1"/>
        <v>200</v>
      </c>
      <c r="K40" s="189">
        <f t="shared" si="2"/>
        <v>4200</v>
      </c>
    </row>
    <row r="41" spans="2:11" x14ac:dyDescent="0.25">
      <c r="B41" s="8" t="s">
        <v>308</v>
      </c>
      <c r="C41" s="93" t="s">
        <v>308</v>
      </c>
      <c r="D41" s="8" t="s">
        <v>309</v>
      </c>
      <c r="E41" s="250">
        <v>0</v>
      </c>
      <c r="F41" s="187">
        <v>0</v>
      </c>
      <c r="G41" s="187">
        <v>0</v>
      </c>
      <c r="H41" s="188">
        <f t="shared" si="3"/>
        <v>0</v>
      </c>
      <c r="I41" s="188">
        <f t="shared" si="0"/>
        <v>400</v>
      </c>
      <c r="J41" s="188">
        <f t="shared" si="1"/>
        <v>200</v>
      </c>
      <c r="K41" s="189">
        <f t="shared" si="2"/>
        <v>0</v>
      </c>
    </row>
    <row r="42" spans="2:11" x14ac:dyDescent="0.25">
      <c r="B42" s="8" t="s">
        <v>310</v>
      </c>
      <c r="C42" s="93" t="s">
        <v>310</v>
      </c>
      <c r="D42" s="8" t="s">
        <v>666</v>
      </c>
      <c r="E42" s="250">
        <v>0</v>
      </c>
      <c r="F42" s="187">
        <v>0</v>
      </c>
      <c r="G42" s="187">
        <v>0</v>
      </c>
      <c r="H42" s="188">
        <f t="shared" si="3"/>
        <v>0</v>
      </c>
      <c r="I42" s="188">
        <f t="shared" si="0"/>
        <v>400</v>
      </c>
      <c r="J42" s="188">
        <f t="shared" si="1"/>
        <v>200</v>
      </c>
      <c r="K42" s="189">
        <f t="shared" si="2"/>
        <v>0</v>
      </c>
    </row>
    <row r="43" spans="2:11" x14ac:dyDescent="0.25">
      <c r="B43" s="8" t="s">
        <v>312</v>
      </c>
      <c r="C43" s="93" t="s">
        <v>312</v>
      </c>
      <c r="D43" s="8" t="s">
        <v>313</v>
      </c>
      <c r="E43" s="250">
        <v>51954.7</v>
      </c>
      <c r="F43" s="187">
        <v>116</v>
      </c>
      <c r="G43" s="187">
        <v>26</v>
      </c>
      <c r="H43" s="188">
        <f t="shared" si="3"/>
        <v>0</v>
      </c>
      <c r="I43" s="188">
        <f t="shared" si="0"/>
        <v>400</v>
      </c>
      <c r="J43" s="188">
        <f t="shared" si="1"/>
        <v>200</v>
      </c>
      <c r="K43" s="189">
        <f t="shared" si="2"/>
        <v>51600</v>
      </c>
    </row>
    <row r="44" spans="2:11" x14ac:dyDescent="0.25">
      <c r="B44" s="8" t="s">
        <v>314</v>
      </c>
      <c r="C44" s="93" t="s">
        <v>314</v>
      </c>
      <c r="D44" s="8" t="s">
        <v>315</v>
      </c>
      <c r="E44" s="250">
        <v>5730038.75</v>
      </c>
      <c r="F44" s="187">
        <v>14868</v>
      </c>
      <c r="G44" s="187">
        <v>793</v>
      </c>
      <c r="H44" s="188">
        <f t="shared" si="3"/>
        <v>0</v>
      </c>
      <c r="I44" s="188">
        <f t="shared" si="0"/>
        <v>400</v>
      </c>
      <c r="J44" s="188">
        <f t="shared" si="1"/>
        <v>200</v>
      </c>
      <c r="K44" s="189">
        <f t="shared" si="2"/>
        <v>6105800</v>
      </c>
    </row>
    <row r="45" spans="2:11" x14ac:dyDescent="0.25">
      <c r="B45" s="8" t="s">
        <v>316</v>
      </c>
      <c r="C45" s="93" t="s">
        <v>316</v>
      </c>
      <c r="D45" s="8" t="s">
        <v>667</v>
      </c>
      <c r="E45" s="250">
        <v>0</v>
      </c>
      <c r="F45" s="187">
        <v>0</v>
      </c>
      <c r="G45" s="187">
        <v>0</v>
      </c>
      <c r="H45" s="188">
        <f t="shared" si="3"/>
        <v>0</v>
      </c>
      <c r="I45" s="188">
        <f t="shared" si="0"/>
        <v>400</v>
      </c>
      <c r="J45" s="188">
        <f t="shared" si="1"/>
        <v>200</v>
      </c>
      <c r="K45" s="189">
        <f t="shared" si="2"/>
        <v>0</v>
      </c>
    </row>
    <row r="46" spans="2:11" x14ac:dyDescent="0.25">
      <c r="B46" s="8" t="s">
        <v>318</v>
      </c>
      <c r="C46" s="93" t="s">
        <v>318</v>
      </c>
      <c r="D46" s="8" t="s">
        <v>668</v>
      </c>
      <c r="E46" s="250">
        <v>749317.07</v>
      </c>
      <c r="F46" s="187">
        <v>1531</v>
      </c>
      <c r="G46" s="187">
        <v>517</v>
      </c>
      <c r="H46" s="188">
        <f t="shared" si="3"/>
        <v>0</v>
      </c>
      <c r="I46" s="188">
        <f t="shared" si="0"/>
        <v>400</v>
      </c>
      <c r="J46" s="188">
        <f t="shared" si="1"/>
        <v>200</v>
      </c>
      <c r="K46" s="189">
        <f t="shared" si="2"/>
        <v>715800</v>
      </c>
    </row>
    <row r="47" spans="2:11" x14ac:dyDescent="0.25">
      <c r="B47" s="8" t="s">
        <v>320</v>
      </c>
      <c r="C47" s="93" t="s">
        <v>320</v>
      </c>
      <c r="D47" s="8" t="s">
        <v>321</v>
      </c>
      <c r="E47" s="250">
        <v>415638.92</v>
      </c>
      <c r="F47" s="187">
        <v>1060</v>
      </c>
      <c r="G47" s="187">
        <v>76</v>
      </c>
      <c r="H47" s="188">
        <f t="shared" si="3"/>
        <v>0</v>
      </c>
      <c r="I47" s="188">
        <f t="shared" si="0"/>
        <v>400</v>
      </c>
      <c r="J47" s="188">
        <f t="shared" si="1"/>
        <v>200</v>
      </c>
      <c r="K47" s="189">
        <f t="shared" si="2"/>
        <v>439200</v>
      </c>
    </row>
    <row r="48" spans="2:11" x14ac:dyDescent="0.25">
      <c r="B48" s="8" t="s">
        <v>322</v>
      </c>
      <c r="C48" s="93" t="s">
        <v>322</v>
      </c>
      <c r="D48" s="8" t="s">
        <v>323</v>
      </c>
      <c r="E48" s="250">
        <v>5854.07</v>
      </c>
      <c r="F48" s="187">
        <v>15</v>
      </c>
      <c r="G48" s="187">
        <v>1</v>
      </c>
      <c r="H48" s="188">
        <f t="shared" si="3"/>
        <v>0</v>
      </c>
      <c r="I48" s="188">
        <f t="shared" si="0"/>
        <v>400</v>
      </c>
      <c r="J48" s="188">
        <f t="shared" si="1"/>
        <v>200</v>
      </c>
      <c r="K48" s="189">
        <f t="shared" si="2"/>
        <v>6200</v>
      </c>
    </row>
    <row r="49" spans="2:11" x14ac:dyDescent="0.25">
      <c r="B49" s="8" t="s">
        <v>324</v>
      </c>
      <c r="C49" s="93" t="s">
        <v>324</v>
      </c>
      <c r="D49" s="8" t="s">
        <v>325</v>
      </c>
      <c r="E49" s="250">
        <v>1463.52</v>
      </c>
      <c r="F49" s="187">
        <v>4</v>
      </c>
      <c r="G49" s="187">
        <v>0</v>
      </c>
      <c r="H49" s="188">
        <f t="shared" si="3"/>
        <v>0</v>
      </c>
      <c r="I49" s="188">
        <f t="shared" si="0"/>
        <v>400</v>
      </c>
      <c r="J49" s="188">
        <f t="shared" si="1"/>
        <v>200</v>
      </c>
      <c r="K49" s="189">
        <f t="shared" si="2"/>
        <v>1600</v>
      </c>
    </row>
    <row r="50" spans="2:11" x14ac:dyDescent="0.25">
      <c r="B50" s="8" t="s">
        <v>326</v>
      </c>
      <c r="C50" s="93" t="s">
        <v>326</v>
      </c>
      <c r="D50" s="8" t="s">
        <v>327</v>
      </c>
      <c r="E50" s="250">
        <v>2195.2800000000002</v>
      </c>
      <c r="F50" s="187">
        <v>6</v>
      </c>
      <c r="G50" s="187">
        <v>0</v>
      </c>
      <c r="H50" s="188">
        <f t="shared" si="3"/>
        <v>0</v>
      </c>
      <c r="I50" s="188">
        <f t="shared" si="0"/>
        <v>400</v>
      </c>
      <c r="J50" s="188">
        <f t="shared" si="1"/>
        <v>200</v>
      </c>
      <c r="K50" s="189">
        <f t="shared" si="2"/>
        <v>2400</v>
      </c>
    </row>
    <row r="51" spans="2:11" x14ac:dyDescent="0.25">
      <c r="B51" s="8" t="s">
        <v>328</v>
      </c>
      <c r="C51" s="93" t="s">
        <v>328</v>
      </c>
      <c r="D51" s="8" t="s">
        <v>329</v>
      </c>
      <c r="E51" s="250">
        <v>0</v>
      </c>
      <c r="F51" s="187">
        <v>0</v>
      </c>
      <c r="G51" s="187">
        <v>0</v>
      </c>
      <c r="H51" s="188">
        <f t="shared" si="3"/>
        <v>0</v>
      </c>
      <c r="I51" s="188">
        <f t="shared" si="0"/>
        <v>400</v>
      </c>
      <c r="J51" s="188">
        <f t="shared" si="1"/>
        <v>200</v>
      </c>
      <c r="K51" s="189">
        <f t="shared" si="2"/>
        <v>0</v>
      </c>
    </row>
    <row r="52" spans="2:11" x14ac:dyDescent="0.25">
      <c r="B52" s="8" t="s">
        <v>330</v>
      </c>
      <c r="C52" s="93" t="s">
        <v>330</v>
      </c>
      <c r="D52" s="8" t="s">
        <v>331</v>
      </c>
      <c r="E52" s="250">
        <v>1463.52</v>
      </c>
      <c r="F52" s="187">
        <v>4</v>
      </c>
      <c r="G52" s="187">
        <v>0</v>
      </c>
      <c r="H52" s="188">
        <f t="shared" si="3"/>
        <v>0</v>
      </c>
      <c r="I52" s="188">
        <f t="shared" si="0"/>
        <v>400</v>
      </c>
      <c r="J52" s="188">
        <f t="shared" si="1"/>
        <v>200</v>
      </c>
      <c r="K52" s="189">
        <f t="shared" si="2"/>
        <v>1600</v>
      </c>
    </row>
    <row r="53" spans="2:11" x14ac:dyDescent="0.25">
      <c r="B53" s="8" t="s">
        <v>332</v>
      </c>
      <c r="C53" s="93" t="s">
        <v>332</v>
      </c>
      <c r="D53" s="8" t="s">
        <v>669</v>
      </c>
      <c r="E53" s="250">
        <v>3658.78</v>
      </c>
      <c r="F53" s="187">
        <v>8</v>
      </c>
      <c r="G53" s="187">
        <v>2</v>
      </c>
      <c r="H53" s="188">
        <f t="shared" si="3"/>
        <v>0</v>
      </c>
      <c r="I53" s="188">
        <f t="shared" si="0"/>
        <v>400</v>
      </c>
      <c r="J53" s="188">
        <f t="shared" si="1"/>
        <v>200</v>
      </c>
      <c r="K53" s="189">
        <f t="shared" si="2"/>
        <v>3600</v>
      </c>
    </row>
    <row r="54" spans="2:11" x14ac:dyDescent="0.25">
      <c r="B54" s="8" t="s">
        <v>334</v>
      </c>
      <c r="C54" s="93" t="s">
        <v>334</v>
      </c>
      <c r="D54" s="8" t="s">
        <v>335</v>
      </c>
      <c r="E54" s="250">
        <v>350876.76</v>
      </c>
      <c r="F54" s="187">
        <v>743</v>
      </c>
      <c r="G54" s="187">
        <v>216</v>
      </c>
      <c r="H54" s="188">
        <f t="shared" si="3"/>
        <v>0</v>
      </c>
      <c r="I54" s="188">
        <f t="shared" si="0"/>
        <v>400</v>
      </c>
      <c r="J54" s="188">
        <f t="shared" si="1"/>
        <v>200</v>
      </c>
      <c r="K54" s="189">
        <f t="shared" si="2"/>
        <v>340400</v>
      </c>
    </row>
    <row r="55" spans="2:11" x14ac:dyDescent="0.25">
      <c r="B55" s="8" t="s">
        <v>336</v>
      </c>
      <c r="C55" s="93" t="s">
        <v>336</v>
      </c>
      <c r="D55" s="8" t="s">
        <v>337</v>
      </c>
      <c r="E55" s="250">
        <v>53418.23</v>
      </c>
      <c r="F55" s="187">
        <v>121</v>
      </c>
      <c r="G55" s="187">
        <v>25</v>
      </c>
      <c r="H55" s="188">
        <f t="shared" si="3"/>
        <v>0</v>
      </c>
      <c r="I55" s="188">
        <f t="shared" si="0"/>
        <v>400</v>
      </c>
      <c r="J55" s="188">
        <f t="shared" si="1"/>
        <v>200</v>
      </c>
      <c r="K55" s="189">
        <f t="shared" si="2"/>
        <v>53400</v>
      </c>
    </row>
    <row r="56" spans="2:11" x14ac:dyDescent="0.25">
      <c r="B56" s="8" t="s">
        <v>338</v>
      </c>
      <c r="C56" s="93" t="s">
        <v>338</v>
      </c>
      <c r="D56" s="8" t="s">
        <v>339</v>
      </c>
      <c r="E56" s="250">
        <v>115251.43</v>
      </c>
      <c r="F56" s="187">
        <v>238</v>
      </c>
      <c r="G56" s="187">
        <v>77</v>
      </c>
      <c r="H56" s="188">
        <f t="shared" si="3"/>
        <v>0</v>
      </c>
      <c r="I56" s="188">
        <f t="shared" si="0"/>
        <v>400</v>
      </c>
      <c r="J56" s="188">
        <f t="shared" si="1"/>
        <v>200</v>
      </c>
      <c r="K56" s="189">
        <f t="shared" si="2"/>
        <v>110600</v>
      </c>
    </row>
    <row r="57" spans="2:11" x14ac:dyDescent="0.25">
      <c r="B57" s="8" t="s">
        <v>340</v>
      </c>
      <c r="C57" s="93" t="s">
        <v>340</v>
      </c>
      <c r="D57" s="8" t="s">
        <v>341</v>
      </c>
      <c r="E57" s="250">
        <v>442346.96</v>
      </c>
      <c r="F57" s="187">
        <v>1013</v>
      </c>
      <c r="G57" s="187">
        <v>196</v>
      </c>
      <c r="H57" s="188">
        <f t="shared" si="3"/>
        <v>0</v>
      </c>
      <c r="I57" s="188">
        <f t="shared" si="0"/>
        <v>400</v>
      </c>
      <c r="J57" s="188">
        <f t="shared" si="1"/>
        <v>200</v>
      </c>
      <c r="K57" s="189">
        <f t="shared" si="2"/>
        <v>444400</v>
      </c>
    </row>
    <row r="58" spans="2:11" x14ac:dyDescent="0.25">
      <c r="B58" s="8" t="s">
        <v>342</v>
      </c>
      <c r="C58" s="93" t="s">
        <v>342</v>
      </c>
      <c r="D58" s="8" t="s">
        <v>343</v>
      </c>
      <c r="E58" s="250">
        <v>36953.620000000003</v>
      </c>
      <c r="F58" s="187">
        <v>75</v>
      </c>
      <c r="G58" s="187">
        <v>26</v>
      </c>
      <c r="H58" s="188">
        <f t="shared" si="3"/>
        <v>0</v>
      </c>
      <c r="I58" s="188">
        <f t="shared" si="0"/>
        <v>400</v>
      </c>
      <c r="J58" s="188">
        <f t="shared" si="1"/>
        <v>200</v>
      </c>
      <c r="K58" s="189">
        <f t="shared" si="2"/>
        <v>35200</v>
      </c>
    </row>
    <row r="59" spans="2:11" x14ac:dyDescent="0.25">
      <c r="B59" s="8" t="s">
        <v>344</v>
      </c>
      <c r="C59" s="93" t="s">
        <v>344</v>
      </c>
      <c r="D59" s="8" t="s">
        <v>345</v>
      </c>
      <c r="E59" s="250">
        <v>1463.51</v>
      </c>
      <c r="F59" s="187">
        <v>3</v>
      </c>
      <c r="G59" s="187">
        <v>1</v>
      </c>
      <c r="H59" s="188">
        <f t="shared" si="3"/>
        <v>0</v>
      </c>
      <c r="I59" s="188">
        <f t="shared" si="0"/>
        <v>400</v>
      </c>
      <c r="J59" s="188">
        <f t="shared" si="1"/>
        <v>200</v>
      </c>
      <c r="K59" s="189">
        <f t="shared" si="2"/>
        <v>1400</v>
      </c>
    </row>
    <row r="60" spans="2:11" x14ac:dyDescent="0.25">
      <c r="B60" s="8" t="s">
        <v>346</v>
      </c>
      <c r="C60" s="93" t="s">
        <v>346</v>
      </c>
      <c r="D60" s="8" t="s">
        <v>347</v>
      </c>
      <c r="E60" s="250">
        <v>173791.73</v>
      </c>
      <c r="F60" s="187">
        <v>348</v>
      </c>
      <c r="G60" s="187">
        <v>127</v>
      </c>
      <c r="H60" s="188">
        <f t="shared" si="3"/>
        <v>0</v>
      </c>
      <c r="I60" s="188">
        <f t="shared" si="0"/>
        <v>400</v>
      </c>
      <c r="J60" s="188">
        <f t="shared" si="1"/>
        <v>200</v>
      </c>
      <c r="K60" s="189">
        <f t="shared" si="2"/>
        <v>164600</v>
      </c>
    </row>
    <row r="61" spans="2:11" x14ac:dyDescent="0.25">
      <c r="B61" s="8" t="s">
        <v>348</v>
      </c>
      <c r="C61" s="93" t="s">
        <v>348</v>
      </c>
      <c r="D61" s="8" t="s">
        <v>349</v>
      </c>
      <c r="E61" s="250">
        <v>33660.71</v>
      </c>
      <c r="F61" s="187">
        <v>67</v>
      </c>
      <c r="G61" s="187">
        <v>25</v>
      </c>
      <c r="H61" s="188">
        <f t="shared" si="3"/>
        <v>0</v>
      </c>
      <c r="I61" s="188">
        <f t="shared" si="0"/>
        <v>400</v>
      </c>
      <c r="J61" s="188">
        <f t="shared" si="1"/>
        <v>200</v>
      </c>
      <c r="K61" s="189">
        <f t="shared" si="2"/>
        <v>31800</v>
      </c>
    </row>
    <row r="62" spans="2:11" x14ac:dyDescent="0.25">
      <c r="B62" s="8" t="s">
        <v>350</v>
      </c>
      <c r="C62" s="93" t="s">
        <v>350</v>
      </c>
      <c r="D62" s="8" t="s">
        <v>670</v>
      </c>
      <c r="E62" s="250">
        <v>4024.66</v>
      </c>
      <c r="F62" s="187">
        <v>9</v>
      </c>
      <c r="G62" s="187">
        <v>2</v>
      </c>
      <c r="H62" s="188">
        <f t="shared" si="3"/>
        <v>0</v>
      </c>
      <c r="I62" s="188">
        <f t="shared" si="0"/>
        <v>400</v>
      </c>
      <c r="J62" s="188">
        <f t="shared" si="1"/>
        <v>200</v>
      </c>
      <c r="K62" s="189">
        <f t="shared" si="2"/>
        <v>4000</v>
      </c>
    </row>
    <row r="63" spans="2:11" x14ac:dyDescent="0.25">
      <c r="B63" s="8" t="s">
        <v>352</v>
      </c>
      <c r="C63" s="93" t="s">
        <v>352</v>
      </c>
      <c r="D63" s="8" t="s">
        <v>353</v>
      </c>
      <c r="E63" s="250">
        <v>3292.89</v>
      </c>
      <c r="F63" s="187">
        <v>6</v>
      </c>
      <c r="G63" s="187">
        <v>3</v>
      </c>
      <c r="H63" s="188">
        <f t="shared" si="3"/>
        <v>0</v>
      </c>
      <c r="I63" s="188">
        <f t="shared" si="0"/>
        <v>400</v>
      </c>
      <c r="J63" s="188">
        <f t="shared" si="1"/>
        <v>200</v>
      </c>
      <c r="K63" s="189">
        <f t="shared" si="2"/>
        <v>3000</v>
      </c>
    </row>
    <row r="64" spans="2:11" x14ac:dyDescent="0.25">
      <c r="B64" s="8" t="s">
        <v>354</v>
      </c>
      <c r="C64" s="93" t="s">
        <v>354</v>
      </c>
      <c r="D64" s="8" t="s">
        <v>355</v>
      </c>
      <c r="E64" s="250">
        <v>43539.519999999997</v>
      </c>
      <c r="F64" s="187">
        <v>99</v>
      </c>
      <c r="G64" s="187">
        <v>20</v>
      </c>
      <c r="H64" s="188">
        <f t="shared" si="3"/>
        <v>0</v>
      </c>
      <c r="I64" s="188">
        <f t="shared" si="0"/>
        <v>400</v>
      </c>
      <c r="J64" s="188">
        <f t="shared" si="1"/>
        <v>200</v>
      </c>
      <c r="K64" s="189">
        <f t="shared" si="2"/>
        <v>43600</v>
      </c>
    </row>
    <row r="65" spans="2:11" x14ac:dyDescent="0.25">
      <c r="B65" s="8" t="s">
        <v>356</v>
      </c>
      <c r="C65" s="93" t="s">
        <v>356</v>
      </c>
      <c r="D65" s="8" t="s">
        <v>357</v>
      </c>
      <c r="E65" s="250">
        <v>270749.98</v>
      </c>
      <c r="F65" s="187">
        <v>618</v>
      </c>
      <c r="G65" s="187">
        <v>122</v>
      </c>
      <c r="H65" s="188">
        <f t="shared" si="3"/>
        <v>0</v>
      </c>
      <c r="I65" s="188">
        <f t="shared" si="0"/>
        <v>400</v>
      </c>
      <c r="J65" s="188">
        <f t="shared" si="1"/>
        <v>200</v>
      </c>
      <c r="K65" s="189">
        <f t="shared" si="2"/>
        <v>271600</v>
      </c>
    </row>
    <row r="66" spans="2:11" x14ac:dyDescent="0.25">
      <c r="B66" s="8" t="s">
        <v>358</v>
      </c>
      <c r="C66" s="93" t="s">
        <v>358</v>
      </c>
      <c r="D66" s="8" t="s">
        <v>671</v>
      </c>
      <c r="E66" s="250">
        <v>1463.52</v>
      </c>
      <c r="F66" s="187">
        <v>4</v>
      </c>
      <c r="G66" s="187">
        <v>0</v>
      </c>
      <c r="H66" s="188">
        <f t="shared" si="3"/>
        <v>0</v>
      </c>
      <c r="I66" s="188">
        <f t="shared" si="0"/>
        <v>400</v>
      </c>
      <c r="J66" s="188">
        <f t="shared" si="1"/>
        <v>200</v>
      </c>
      <c r="K66" s="189">
        <f t="shared" si="2"/>
        <v>1600</v>
      </c>
    </row>
    <row r="67" spans="2:11" x14ac:dyDescent="0.25">
      <c r="B67" s="8" t="s">
        <v>360</v>
      </c>
      <c r="C67" s="93" t="s">
        <v>360</v>
      </c>
      <c r="D67" s="8" t="s">
        <v>672</v>
      </c>
      <c r="E67" s="250">
        <v>1463.52</v>
      </c>
      <c r="F67" s="187">
        <v>4</v>
      </c>
      <c r="G67" s="187">
        <v>0</v>
      </c>
      <c r="H67" s="188">
        <f t="shared" si="3"/>
        <v>0</v>
      </c>
      <c r="I67" s="188">
        <f t="shared" si="0"/>
        <v>400</v>
      </c>
      <c r="J67" s="188">
        <f t="shared" si="1"/>
        <v>200</v>
      </c>
      <c r="K67" s="189">
        <f t="shared" si="2"/>
        <v>1600</v>
      </c>
    </row>
    <row r="68" spans="2:11" x14ac:dyDescent="0.25">
      <c r="B68" s="8" t="s">
        <v>362</v>
      </c>
      <c r="C68" s="93" t="s">
        <v>362</v>
      </c>
      <c r="D68" s="8" t="s">
        <v>363</v>
      </c>
      <c r="E68" s="250">
        <v>11342.23</v>
      </c>
      <c r="F68" s="187">
        <v>26</v>
      </c>
      <c r="G68" s="187">
        <v>5</v>
      </c>
      <c r="H68" s="188">
        <f t="shared" si="3"/>
        <v>0</v>
      </c>
      <c r="I68" s="188">
        <f t="shared" si="0"/>
        <v>400</v>
      </c>
      <c r="J68" s="188">
        <f t="shared" si="1"/>
        <v>200</v>
      </c>
      <c r="K68" s="189">
        <f t="shared" si="2"/>
        <v>11400</v>
      </c>
    </row>
    <row r="69" spans="2:11" x14ac:dyDescent="0.25">
      <c r="B69" s="8" t="s">
        <v>364</v>
      </c>
      <c r="C69" s="93" t="s">
        <v>364</v>
      </c>
      <c r="D69" s="8" t="s">
        <v>673</v>
      </c>
      <c r="E69" s="250">
        <v>5122.3100000000004</v>
      </c>
      <c r="F69" s="187">
        <v>13</v>
      </c>
      <c r="G69" s="187">
        <v>1</v>
      </c>
      <c r="H69" s="188">
        <f t="shared" si="3"/>
        <v>0</v>
      </c>
      <c r="I69" s="188">
        <f t="shared" si="0"/>
        <v>400</v>
      </c>
      <c r="J69" s="188">
        <f t="shared" si="1"/>
        <v>200</v>
      </c>
      <c r="K69" s="189">
        <f t="shared" si="2"/>
        <v>5400</v>
      </c>
    </row>
    <row r="70" spans="2:11" x14ac:dyDescent="0.25">
      <c r="B70" s="8" t="s">
        <v>366</v>
      </c>
      <c r="C70" s="93" t="s">
        <v>366</v>
      </c>
      <c r="D70" s="8" t="s">
        <v>367</v>
      </c>
      <c r="E70" s="250">
        <v>731.75</v>
      </c>
      <c r="F70" s="187">
        <v>1</v>
      </c>
      <c r="G70" s="187">
        <v>1</v>
      </c>
      <c r="H70" s="188">
        <f t="shared" si="3"/>
        <v>0</v>
      </c>
      <c r="I70" s="188">
        <f t="shared" ref="I70:I133" si="4">MAX(H70*0.2,400)</f>
        <v>400</v>
      </c>
      <c r="J70" s="188">
        <f t="shared" ref="J70:J133" si="5">MAX(H70*0.1,200)</f>
        <v>200</v>
      </c>
      <c r="K70" s="189">
        <f t="shared" ref="K70:K133" si="6">SUM(I70*F70)+(G70*J70)</f>
        <v>600</v>
      </c>
    </row>
    <row r="71" spans="2:11" x14ac:dyDescent="0.25">
      <c r="B71" s="8" t="s">
        <v>368</v>
      </c>
      <c r="C71" s="93" t="s">
        <v>368</v>
      </c>
      <c r="D71" s="8" t="s">
        <v>369</v>
      </c>
      <c r="E71" s="250">
        <v>384905.07</v>
      </c>
      <c r="F71" s="187">
        <v>983</v>
      </c>
      <c r="G71" s="187">
        <v>69</v>
      </c>
      <c r="H71" s="188">
        <f t="shared" ref="H71:H109" si="7">H70</f>
        <v>0</v>
      </c>
      <c r="I71" s="188">
        <f t="shared" si="4"/>
        <v>400</v>
      </c>
      <c r="J71" s="188">
        <f t="shared" si="5"/>
        <v>200</v>
      </c>
      <c r="K71" s="189">
        <f t="shared" si="6"/>
        <v>407000</v>
      </c>
    </row>
    <row r="72" spans="2:11" x14ac:dyDescent="0.25">
      <c r="B72" s="8" t="s">
        <v>370</v>
      </c>
      <c r="C72" s="93" t="s">
        <v>370</v>
      </c>
      <c r="D72" s="8" t="s">
        <v>371</v>
      </c>
      <c r="E72" s="250">
        <v>240748.32</v>
      </c>
      <c r="F72" s="187">
        <v>586</v>
      </c>
      <c r="G72" s="187">
        <v>72</v>
      </c>
      <c r="H72" s="188">
        <f t="shared" si="7"/>
        <v>0</v>
      </c>
      <c r="I72" s="188">
        <f t="shared" si="4"/>
        <v>400</v>
      </c>
      <c r="J72" s="188">
        <f t="shared" si="5"/>
        <v>200</v>
      </c>
      <c r="K72" s="189">
        <f t="shared" si="6"/>
        <v>248800</v>
      </c>
    </row>
    <row r="73" spans="2:11" x14ac:dyDescent="0.25">
      <c r="B73" s="8" t="s">
        <v>372</v>
      </c>
      <c r="C73" s="93" t="s">
        <v>372</v>
      </c>
      <c r="D73" s="8" t="s">
        <v>373</v>
      </c>
      <c r="E73" s="250">
        <v>48296.08</v>
      </c>
      <c r="F73" s="187">
        <v>124</v>
      </c>
      <c r="G73" s="187">
        <v>8</v>
      </c>
      <c r="H73" s="188">
        <f t="shared" si="7"/>
        <v>0</v>
      </c>
      <c r="I73" s="188">
        <f t="shared" si="4"/>
        <v>400</v>
      </c>
      <c r="J73" s="188">
        <f t="shared" si="5"/>
        <v>200</v>
      </c>
      <c r="K73" s="189">
        <f t="shared" si="6"/>
        <v>51200</v>
      </c>
    </row>
    <row r="74" spans="2:11" x14ac:dyDescent="0.25">
      <c r="B74" s="8" t="s">
        <v>374</v>
      </c>
      <c r="C74" s="93" t="s">
        <v>374</v>
      </c>
      <c r="D74" s="8" t="s">
        <v>375</v>
      </c>
      <c r="E74" s="250">
        <v>0</v>
      </c>
      <c r="F74" s="187">
        <v>0</v>
      </c>
      <c r="G74" s="187">
        <v>0</v>
      </c>
      <c r="H74" s="188">
        <f t="shared" si="7"/>
        <v>0</v>
      </c>
      <c r="I74" s="188">
        <f t="shared" si="4"/>
        <v>400</v>
      </c>
      <c r="J74" s="188">
        <f t="shared" si="5"/>
        <v>200</v>
      </c>
      <c r="K74" s="189">
        <f t="shared" si="6"/>
        <v>0</v>
      </c>
    </row>
    <row r="75" spans="2:11" x14ac:dyDescent="0.25">
      <c r="B75" s="8" t="s">
        <v>376</v>
      </c>
      <c r="C75" s="93" t="s">
        <v>376</v>
      </c>
      <c r="D75" s="8" t="s">
        <v>674</v>
      </c>
      <c r="E75" s="250">
        <v>10976.38</v>
      </c>
      <c r="F75" s="187">
        <v>28</v>
      </c>
      <c r="G75" s="187">
        <v>2</v>
      </c>
      <c r="H75" s="188">
        <f t="shared" si="7"/>
        <v>0</v>
      </c>
      <c r="I75" s="188">
        <f t="shared" si="4"/>
        <v>400</v>
      </c>
      <c r="J75" s="188">
        <f t="shared" si="5"/>
        <v>200</v>
      </c>
      <c r="K75" s="189">
        <f t="shared" si="6"/>
        <v>11600</v>
      </c>
    </row>
    <row r="76" spans="2:11" x14ac:dyDescent="0.25">
      <c r="B76" s="8" t="s">
        <v>378</v>
      </c>
      <c r="C76" s="93" t="s">
        <v>378</v>
      </c>
      <c r="D76" s="8" t="s">
        <v>379</v>
      </c>
      <c r="E76" s="250">
        <v>22684.46</v>
      </c>
      <c r="F76" s="187">
        <v>52</v>
      </c>
      <c r="G76" s="187">
        <v>10</v>
      </c>
      <c r="H76" s="188">
        <f t="shared" si="7"/>
        <v>0</v>
      </c>
      <c r="I76" s="188">
        <f t="shared" si="4"/>
        <v>400</v>
      </c>
      <c r="J76" s="188">
        <f t="shared" si="5"/>
        <v>200</v>
      </c>
      <c r="K76" s="189">
        <f t="shared" si="6"/>
        <v>22800</v>
      </c>
    </row>
    <row r="77" spans="2:11" x14ac:dyDescent="0.25">
      <c r="B77" s="8" t="s">
        <v>380</v>
      </c>
      <c r="C77" s="93" t="s">
        <v>380</v>
      </c>
      <c r="D77" s="8" t="s">
        <v>675</v>
      </c>
      <c r="E77" s="250">
        <v>36587.97</v>
      </c>
      <c r="F77" s="187">
        <v>97</v>
      </c>
      <c r="G77" s="187">
        <v>3</v>
      </c>
      <c r="H77" s="188">
        <f t="shared" si="7"/>
        <v>0</v>
      </c>
      <c r="I77" s="188">
        <f t="shared" si="4"/>
        <v>400</v>
      </c>
      <c r="J77" s="188">
        <f t="shared" si="5"/>
        <v>200</v>
      </c>
      <c r="K77" s="189">
        <f t="shared" si="6"/>
        <v>39400</v>
      </c>
    </row>
    <row r="78" spans="2:11" x14ac:dyDescent="0.25">
      <c r="B78" s="8" t="s">
        <v>382</v>
      </c>
      <c r="C78" s="93" t="s">
        <v>382</v>
      </c>
      <c r="D78" s="8" t="s">
        <v>676</v>
      </c>
      <c r="E78" s="250">
        <v>0</v>
      </c>
      <c r="F78" s="187">
        <v>0</v>
      </c>
      <c r="G78" s="187">
        <v>0</v>
      </c>
      <c r="H78" s="188">
        <f t="shared" si="7"/>
        <v>0</v>
      </c>
      <c r="I78" s="188">
        <f t="shared" si="4"/>
        <v>400</v>
      </c>
      <c r="J78" s="188">
        <f t="shared" si="5"/>
        <v>200</v>
      </c>
      <c r="K78" s="189">
        <f t="shared" si="6"/>
        <v>0</v>
      </c>
    </row>
    <row r="79" spans="2:11" x14ac:dyDescent="0.25">
      <c r="B79" s="8" t="s">
        <v>384</v>
      </c>
      <c r="C79" s="93" t="s">
        <v>384</v>
      </c>
      <c r="D79" s="8" t="s">
        <v>385</v>
      </c>
      <c r="E79" s="250">
        <v>731.76</v>
      </c>
      <c r="F79" s="187">
        <v>2</v>
      </c>
      <c r="G79" s="187">
        <v>0</v>
      </c>
      <c r="H79" s="188">
        <f t="shared" si="7"/>
        <v>0</v>
      </c>
      <c r="I79" s="188">
        <f t="shared" si="4"/>
        <v>400</v>
      </c>
      <c r="J79" s="188">
        <f t="shared" si="5"/>
        <v>200</v>
      </c>
      <c r="K79" s="189">
        <f t="shared" si="6"/>
        <v>800</v>
      </c>
    </row>
    <row r="80" spans="2:11" x14ac:dyDescent="0.25">
      <c r="B80" s="8" t="s">
        <v>386</v>
      </c>
      <c r="C80" s="93" t="s">
        <v>386</v>
      </c>
      <c r="D80" s="8" t="s">
        <v>387</v>
      </c>
      <c r="E80" s="250">
        <v>0</v>
      </c>
      <c r="F80" s="187">
        <v>0</v>
      </c>
      <c r="G80" s="187">
        <v>0</v>
      </c>
      <c r="H80" s="188">
        <f t="shared" si="7"/>
        <v>0</v>
      </c>
      <c r="I80" s="188">
        <f t="shared" si="4"/>
        <v>400</v>
      </c>
      <c r="J80" s="188">
        <f t="shared" si="5"/>
        <v>200</v>
      </c>
      <c r="K80" s="189">
        <f t="shared" si="6"/>
        <v>0</v>
      </c>
    </row>
    <row r="81" spans="2:11" x14ac:dyDescent="0.25">
      <c r="B81" s="8" t="s">
        <v>388</v>
      </c>
      <c r="C81" s="93" t="s">
        <v>388</v>
      </c>
      <c r="D81" s="8" t="s">
        <v>677</v>
      </c>
      <c r="E81" s="250">
        <v>731.76</v>
      </c>
      <c r="F81" s="187">
        <v>2</v>
      </c>
      <c r="G81" s="187">
        <v>0</v>
      </c>
      <c r="H81" s="188">
        <f t="shared" si="7"/>
        <v>0</v>
      </c>
      <c r="I81" s="188">
        <f t="shared" si="4"/>
        <v>400</v>
      </c>
      <c r="J81" s="188">
        <f t="shared" si="5"/>
        <v>200</v>
      </c>
      <c r="K81" s="189">
        <f t="shared" si="6"/>
        <v>800</v>
      </c>
    </row>
    <row r="82" spans="2:11" x14ac:dyDescent="0.25">
      <c r="B82" s="8" t="s">
        <v>390</v>
      </c>
      <c r="C82" s="93" t="s">
        <v>390</v>
      </c>
      <c r="D82" s="8" t="s">
        <v>678</v>
      </c>
      <c r="E82" s="250">
        <v>1186909.79</v>
      </c>
      <c r="F82" s="187">
        <v>2751</v>
      </c>
      <c r="G82" s="187">
        <v>493</v>
      </c>
      <c r="H82" s="188">
        <f t="shared" si="7"/>
        <v>0</v>
      </c>
      <c r="I82" s="188">
        <f t="shared" si="4"/>
        <v>400</v>
      </c>
      <c r="J82" s="188">
        <f t="shared" si="5"/>
        <v>200</v>
      </c>
      <c r="K82" s="189">
        <f t="shared" si="6"/>
        <v>1199000</v>
      </c>
    </row>
    <row r="83" spans="2:11" x14ac:dyDescent="0.25">
      <c r="B83" s="8" t="s">
        <v>392</v>
      </c>
      <c r="C83" s="93" t="s">
        <v>392</v>
      </c>
      <c r="D83" s="8" t="s">
        <v>393</v>
      </c>
      <c r="E83" s="250">
        <v>0</v>
      </c>
      <c r="F83" s="187">
        <v>0</v>
      </c>
      <c r="G83" s="187">
        <v>0</v>
      </c>
      <c r="H83" s="188">
        <f t="shared" si="7"/>
        <v>0</v>
      </c>
      <c r="I83" s="188">
        <f t="shared" si="4"/>
        <v>400</v>
      </c>
      <c r="J83" s="188">
        <f t="shared" si="5"/>
        <v>200</v>
      </c>
      <c r="K83" s="189">
        <f t="shared" si="6"/>
        <v>0</v>
      </c>
    </row>
    <row r="84" spans="2:11" x14ac:dyDescent="0.25">
      <c r="B84" s="8" t="s">
        <v>394</v>
      </c>
      <c r="C84" s="93" t="s">
        <v>394</v>
      </c>
      <c r="D84" s="8" t="s">
        <v>395</v>
      </c>
      <c r="E84" s="250">
        <v>1097.6400000000001</v>
      </c>
      <c r="F84" s="187">
        <v>3</v>
      </c>
      <c r="G84" s="187">
        <v>0</v>
      </c>
      <c r="H84" s="188">
        <f t="shared" si="7"/>
        <v>0</v>
      </c>
      <c r="I84" s="188">
        <f t="shared" si="4"/>
        <v>400</v>
      </c>
      <c r="J84" s="188">
        <f t="shared" si="5"/>
        <v>200</v>
      </c>
      <c r="K84" s="189">
        <f t="shared" si="6"/>
        <v>1200</v>
      </c>
    </row>
    <row r="85" spans="2:11" x14ac:dyDescent="0.25">
      <c r="B85" s="8" t="s">
        <v>396</v>
      </c>
      <c r="C85" s="93" t="s">
        <v>396</v>
      </c>
      <c r="D85" s="8" t="s">
        <v>397</v>
      </c>
      <c r="E85" s="250">
        <v>365.88</v>
      </c>
      <c r="F85" s="187">
        <v>1</v>
      </c>
      <c r="G85" s="187">
        <v>0</v>
      </c>
      <c r="H85" s="188">
        <f t="shared" si="7"/>
        <v>0</v>
      </c>
      <c r="I85" s="188">
        <f t="shared" si="4"/>
        <v>400</v>
      </c>
      <c r="J85" s="188">
        <f t="shared" si="5"/>
        <v>200</v>
      </c>
      <c r="K85" s="189">
        <f t="shared" si="6"/>
        <v>400</v>
      </c>
    </row>
    <row r="86" spans="2:11" x14ac:dyDescent="0.25">
      <c r="B86" s="8" t="s">
        <v>398</v>
      </c>
      <c r="C86" s="93" t="s">
        <v>398</v>
      </c>
      <c r="D86" s="8" t="s">
        <v>679</v>
      </c>
      <c r="E86" s="250">
        <v>365.87</v>
      </c>
      <c r="F86" s="187">
        <v>0</v>
      </c>
      <c r="G86" s="187">
        <v>1</v>
      </c>
      <c r="H86" s="188">
        <f t="shared" si="7"/>
        <v>0</v>
      </c>
      <c r="I86" s="188">
        <f t="shared" si="4"/>
        <v>400</v>
      </c>
      <c r="J86" s="188">
        <f t="shared" si="5"/>
        <v>200</v>
      </c>
      <c r="K86" s="189">
        <f t="shared" si="6"/>
        <v>200</v>
      </c>
    </row>
    <row r="87" spans="2:11" x14ac:dyDescent="0.25">
      <c r="B87" s="8" t="s">
        <v>400</v>
      </c>
      <c r="C87" s="93" t="s">
        <v>400</v>
      </c>
      <c r="D87" s="8" t="s">
        <v>401</v>
      </c>
      <c r="E87" s="250">
        <v>4756.3999999999996</v>
      </c>
      <c r="F87" s="187">
        <v>9</v>
      </c>
      <c r="G87" s="187">
        <v>4</v>
      </c>
      <c r="H87" s="188">
        <f t="shared" si="7"/>
        <v>0</v>
      </c>
      <c r="I87" s="188">
        <f t="shared" si="4"/>
        <v>400</v>
      </c>
      <c r="J87" s="188">
        <f t="shared" si="5"/>
        <v>200</v>
      </c>
      <c r="K87" s="189">
        <f t="shared" si="6"/>
        <v>4400</v>
      </c>
    </row>
    <row r="88" spans="2:11" x14ac:dyDescent="0.25">
      <c r="B88" s="8" t="s">
        <v>402</v>
      </c>
      <c r="C88" s="93" t="s">
        <v>402</v>
      </c>
      <c r="D88" s="8" t="s">
        <v>403</v>
      </c>
      <c r="E88" s="250">
        <v>5488.2</v>
      </c>
      <c r="F88" s="187">
        <v>15</v>
      </c>
      <c r="G88" s="187">
        <v>0</v>
      </c>
      <c r="H88" s="188">
        <f t="shared" si="7"/>
        <v>0</v>
      </c>
      <c r="I88" s="188">
        <f t="shared" si="4"/>
        <v>400</v>
      </c>
      <c r="J88" s="188">
        <f t="shared" si="5"/>
        <v>200</v>
      </c>
      <c r="K88" s="189">
        <f t="shared" si="6"/>
        <v>6000</v>
      </c>
    </row>
    <row r="89" spans="2:11" x14ac:dyDescent="0.25">
      <c r="B89" s="8" t="s">
        <v>404</v>
      </c>
      <c r="C89" s="93" t="s">
        <v>404</v>
      </c>
      <c r="D89" s="8" t="s">
        <v>405</v>
      </c>
      <c r="E89" s="250">
        <v>28904.44</v>
      </c>
      <c r="F89" s="187">
        <v>71</v>
      </c>
      <c r="G89" s="187">
        <v>8</v>
      </c>
      <c r="H89" s="188">
        <f t="shared" si="7"/>
        <v>0</v>
      </c>
      <c r="I89" s="188">
        <f t="shared" si="4"/>
        <v>400</v>
      </c>
      <c r="J89" s="188">
        <f t="shared" si="5"/>
        <v>200</v>
      </c>
      <c r="K89" s="189">
        <f t="shared" si="6"/>
        <v>30000</v>
      </c>
    </row>
    <row r="90" spans="2:11" x14ac:dyDescent="0.25">
      <c r="B90" s="8" t="s">
        <v>406</v>
      </c>
      <c r="C90" s="93" t="s">
        <v>406</v>
      </c>
      <c r="D90" s="8" t="s">
        <v>680</v>
      </c>
      <c r="E90" s="250">
        <v>58174.77</v>
      </c>
      <c r="F90" s="187">
        <v>144</v>
      </c>
      <c r="G90" s="187">
        <v>15</v>
      </c>
      <c r="H90" s="188">
        <f t="shared" si="7"/>
        <v>0</v>
      </c>
      <c r="I90" s="188">
        <f t="shared" si="4"/>
        <v>400</v>
      </c>
      <c r="J90" s="188">
        <f t="shared" si="5"/>
        <v>200</v>
      </c>
      <c r="K90" s="189">
        <f t="shared" si="6"/>
        <v>60600</v>
      </c>
    </row>
    <row r="91" spans="2:11" x14ac:dyDescent="0.25">
      <c r="B91" s="8" t="s">
        <v>408</v>
      </c>
      <c r="C91" s="93" t="s">
        <v>408</v>
      </c>
      <c r="D91" s="8" t="s">
        <v>409</v>
      </c>
      <c r="E91" s="250">
        <v>58174.75</v>
      </c>
      <c r="F91" s="187">
        <v>142</v>
      </c>
      <c r="G91" s="187">
        <v>17</v>
      </c>
      <c r="H91" s="188">
        <f t="shared" si="7"/>
        <v>0</v>
      </c>
      <c r="I91" s="188">
        <f t="shared" si="4"/>
        <v>400</v>
      </c>
      <c r="J91" s="188">
        <f t="shared" si="5"/>
        <v>200</v>
      </c>
      <c r="K91" s="189">
        <f t="shared" si="6"/>
        <v>60200</v>
      </c>
    </row>
    <row r="92" spans="2:11" x14ac:dyDescent="0.25">
      <c r="B92" s="8" t="s">
        <v>410</v>
      </c>
      <c r="C92" s="93" t="s">
        <v>410</v>
      </c>
      <c r="D92" s="8" t="s">
        <v>681</v>
      </c>
      <c r="E92" s="250">
        <v>10610.49</v>
      </c>
      <c r="F92" s="187">
        <v>26</v>
      </c>
      <c r="G92" s="187">
        <v>3</v>
      </c>
      <c r="H92" s="188">
        <f t="shared" si="7"/>
        <v>0</v>
      </c>
      <c r="I92" s="188">
        <f t="shared" si="4"/>
        <v>400</v>
      </c>
      <c r="J92" s="188">
        <f t="shared" si="5"/>
        <v>200</v>
      </c>
      <c r="K92" s="189">
        <f t="shared" si="6"/>
        <v>11000</v>
      </c>
    </row>
    <row r="93" spans="2:11" x14ac:dyDescent="0.25">
      <c r="B93" s="8" t="s">
        <v>412</v>
      </c>
      <c r="C93" s="93" t="s">
        <v>412</v>
      </c>
      <c r="D93" s="8" t="s">
        <v>413</v>
      </c>
      <c r="E93" s="250">
        <v>10244.58</v>
      </c>
      <c r="F93" s="187">
        <v>22</v>
      </c>
      <c r="G93" s="187">
        <v>6</v>
      </c>
      <c r="H93" s="188">
        <f t="shared" si="7"/>
        <v>0</v>
      </c>
      <c r="I93" s="188">
        <f t="shared" si="4"/>
        <v>400</v>
      </c>
      <c r="J93" s="188">
        <f t="shared" si="5"/>
        <v>200</v>
      </c>
      <c r="K93" s="189">
        <f t="shared" si="6"/>
        <v>10000</v>
      </c>
    </row>
    <row r="94" spans="2:11" x14ac:dyDescent="0.25">
      <c r="B94" s="8" t="s">
        <v>414</v>
      </c>
      <c r="C94" s="93" t="s">
        <v>414</v>
      </c>
      <c r="D94" s="8" t="s">
        <v>415</v>
      </c>
      <c r="E94" s="250">
        <v>437224.06</v>
      </c>
      <c r="F94" s="187">
        <v>941</v>
      </c>
      <c r="G94" s="187">
        <v>254</v>
      </c>
      <c r="H94" s="188">
        <f t="shared" si="7"/>
        <v>0</v>
      </c>
      <c r="I94" s="188">
        <f t="shared" si="4"/>
        <v>400</v>
      </c>
      <c r="J94" s="188">
        <f t="shared" si="5"/>
        <v>200</v>
      </c>
      <c r="K94" s="189">
        <f t="shared" si="6"/>
        <v>427200</v>
      </c>
    </row>
    <row r="95" spans="2:11" x14ac:dyDescent="0.25">
      <c r="B95" s="8" t="s">
        <v>416</v>
      </c>
      <c r="C95" s="93" t="s">
        <v>416</v>
      </c>
      <c r="D95" s="8" t="s">
        <v>682</v>
      </c>
      <c r="E95" s="250">
        <v>122935.13</v>
      </c>
      <c r="F95" s="187">
        <v>281</v>
      </c>
      <c r="G95" s="187">
        <v>55</v>
      </c>
      <c r="H95" s="188">
        <f t="shared" si="7"/>
        <v>0</v>
      </c>
      <c r="I95" s="188">
        <f t="shared" si="4"/>
        <v>400</v>
      </c>
      <c r="J95" s="188">
        <f t="shared" si="5"/>
        <v>200</v>
      </c>
      <c r="K95" s="189">
        <f t="shared" si="6"/>
        <v>123400</v>
      </c>
    </row>
    <row r="96" spans="2:11" x14ac:dyDescent="0.25">
      <c r="B96" s="8" t="s">
        <v>418</v>
      </c>
      <c r="C96" s="93" t="s">
        <v>418</v>
      </c>
      <c r="D96" s="8" t="s">
        <v>419</v>
      </c>
      <c r="E96" s="250">
        <v>35124.239999999998</v>
      </c>
      <c r="F96" s="187">
        <v>72</v>
      </c>
      <c r="G96" s="187">
        <v>24</v>
      </c>
      <c r="H96" s="188">
        <f t="shared" si="7"/>
        <v>0</v>
      </c>
      <c r="I96" s="188">
        <f t="shared" si="4"/>
        <v>400</v>
      </c>
      <c r="J96" s="188">
        <f t="shared" si="5"/>
        <v>200</v>
      </c>
      <c r="K96" s="189">
        <f t="shared" si="6"/>
        <v>33600</v>
      </c>
    </row>
    <row r="97" spans="2:11" x14ac:dyDescent="0.25">
      <c r="B97" s="8" t="s">
        <v>420</v>
      </c>
      <c r="C97" s="93" t="s">
        <v>420</v>
      </c>
      <c r="D97" s="8" t="s">
        <v>421</v>
      </c>
      <c r="E97" s="250">
        <v>3292.92</v>
      </c>
      <c r="F97" s="187">
        <v>9</v>
      </c>
      <c r="G97" s="187">
        <v>0</v>
      </c>
      <c r="H97" s="188">
        <f t="shared" si="7"/>
        <v>0</v>
      </c>
      <c r="I97" s="188">
        <f t="shared" si="4"/>
        <v>400</v>
      </c>
      <c r="J97" s="188">
        <f t="shared" si="5"/>
        <v>200</v>
      </c>
      <c r="K97" s="189">
        <f t="shared" si="6"/>
        <v>3600</v>
      </c>
    </row>
    <row r="98" spans="2:11" x14ac:dyDescent="0.25">
      <c r="B98" s="8" t="s">
        <v>422</v>
      </c>
      <c r="C98" s="93" t="s">
        <v>422</v>
      </c>
      <c r="D98" s="8" t="s">
        <v>423</v>
      </c>
      <c r="E98" s="250">
        <v>1463.51</v>
      </c>
      <c r="F98" s="187">
        <v>3</v>
      </c>
      <c r="G98" s="187">
        <v>1</v>
      </c>
      <c r="H98" s="188">
        <f t="shared" si="7"/>
        <v>0</v>
      </c>
      <c r="I98" s="188">
        <f t="shared" si="4"/>
        <v>400</v>
      </c>
      <c r="J98" s="188">
        <f t="shared" si="5"/>
        <v>200</v>
      </c>
      <c r="K98" s="189">
        <f t="shared" si="6"/>
        <v>1400</v>
      </c>
    </row>
    <row r="99" spans="2:11" x14ac:dyDescent="0.25">
      <c r="B99" s="8" t="s">
        <v>424</v>
      </c>
      <c r="C99" s="93" t="s">
        <v>424</v>
      </c>
      <c r="D99" s="8" t="s">
        <v>425</v>
      </c>
      <c r="E99" s="250">
        <v>2195.27</v>
      </c>
      <c r="F99" s="187">
        <v>5</v>
      </c>
      <c r="G99" s="187">
        <v>1</v>
      </c>
      <c r="H99" s="188">
        <f t="shared" si="7"/>
        <v>0</v>
      </c>
      <c r="I99" s="188">
        <f t="shared" si="4"/>
        <v>400</v>
      </c>
      <c r="J99" s="188">
        <f t="shared" si="5"/>
        <v>200</v>
      </c>
      <c r="K99" s="189">
        <f t="shared" si="6"/>
        <v>2200</v>
      </c>
    </row>
    <row r="100" spans="2:11" x14ac:dyDescent="0.25">
      <c r="B100" s="8" t="s">
        <v>426</v>
      </c>
      <c r="C100" s="93" t="s">
        <v>426</v>
      </c>
      <c r="D100" s="8" t="s">
        <v>427</v>
      </c>
      <c r="E100" s="250">
        <v>365.88</v>
      </c>
      <c r="F100" s="187">
        <v>1</v>
      </c>
      <c r="G100" s="187">
        <v>0</v>
      </c>
      <c r="H100" s="188">
        <f t="shared" si="7"/>
        <v>0</v>
      </c>
      <c r="I100" s="188">
        <f t="shared" si="4"/>
        <v>400</v>
      </c>
      <c r="J100" s="188">
        <f t="shared" si="5"/>
        <v>200</v>
      </c>
      <c r="K100" s="189">
        <f t="shared" si="6"/>
        <v>400</v>
      </c>
    </row>
    <row r="101" spans="2:11" x14ac:dyDescent="0.25">
      <c r="B101" s="8" t="s">
        <v>428</v>
      </c>
      <c r="C101" s="93" t="s">
        <v>428</v>
      </c>
      <c r="D101" s="8" t="s">
        <v>429</v>
      </c>
      <c r="E101" s="250">
        <v>0</v>
      </c>
      <c r="F101" s="187">
        <v>0</v>
      </c>
      <c r="G101" s="187">
        <v>0</v>
      </c>
      <c r="H101" s="188">
        <f t="shared" si="7"/>
        <v>0</v>
      </c>
      <c r="I101" s="188">
        <f t="shared" si="4"/>
        <v>400</v>
      </c>
      <c r="J101" s="188">
        <f t="shared" si="5"/>
        <v>200</v>
      </c>
      <c r="K101" s="189">
        <f t="shared" si="6"/>
        <v>0</v>
      </c>
    </row>
    <row r="102" spans="2:11" x14ac:dyDescent="0.25">
      <c r="B102" s="8" t="s">
        <v>430</v>
      </c>
      <c r="C102" s="93" t="s">
        <v>430</v>
      </c>
      <c r="D102" s="8" t="s">
        <v>431</v>
      </c>
      <c r="E102" s="250">
        <v>0</v>
      </c>
      <c r="F102" s="187">
        <v>0</v>
      </c>
      <c r="G102" s="187">
        <v>0</v>
      </c>
      <c r="H102" s="188">
        <f t="shared" si="7"/>
        <v>0</v>
      </c>
      <c r="I102" s="188">
        <f t="shared" si="4"/>
        <v>400</v>
      </c>
      <c r="J102" s="188">
        <f t="shared" si="5"/>
        <v>200</v>
      </c>
      <c r="K102" s="189">
        <f t="shared" si="6"/>
        <v>0</v>
      </c>
    </row>
    <row r="103" spans="2:11" x14ac:dyDescent="0.25">
      <c r="B103" s="8" t="s">
        <v>432</v>
      </c>
      <c r="C103" s="93" t="s">
        <v>432</v>
      </c>
      <c r="D103" s="8" t="s">
        <v>683</v>
      </c>
      <c r="E103" s="250">
        <v>0</v>
      </c>
      <c r="F103" s="187">
        <v>0</v>
      </c>
      <c r="G103" s="187">
        <v>0</v>
      </c>
      <c r="H103" s="188">
        <f t="shared" si="7"/>
        <v>0</v>
      </c>
      <c r="I103" s="188">
        <f t="shared" si="4"/>
        <v>400</v>
      </c>
      <c r="J103" s="188">
        <f t="shared" si="5"/>
        <v>200</v>
      </c>
      <c r="K103" s="189">
        <f t="shared" si="6"/>
        <v>0</v>
      </c>
    </row>
    <row r="104" spans="2:11" x14ac:dyDescent="0.25">
      <c r="B104" s="8" t="s">
        <v>434</v>
      </c>
      <c r="C104" s="93" t="s">
        <v>434</v>
      </c>
      <c r="D104" s="8" t="s">
        <v>435</v>
      </c>
      <c r="E104" s="250">
        <v>10610.48</v>
      </c>
      <c r="F104" s="187">
        <v>25</v>
      </c>
      <c r="G104" s="187">
        <v>4</v>
      </c>
      <c r="H104" s="188">
        <f t="shared" si="7"/>
        <v>0</v>
      </c>
      <c r="I104" s="188">
        <f t="shared" si="4"/>
        <v>400</v>
      </c>
      <c r="J104" s="188">
        <f t="shared" si="5"/>
        <v>200</v>
      </c>
      <c r="K104" s="189">
        <f t="shared" si="6"/>
        <v>10800</v>
      </c>
    </row>
    <row r="105" spans="2:11" x14ac:dyDescent="0.25">
      <c r="B105" s="8" t="s">
        <v>436</v>
      </c>
      <c r="C105" s="93" t="s">
        <v>436</v>
      </c>
      <c r="D105" s="8" t="s">
        <v>437</v>
      </c>
      <c r="E105" s="250">
        <v>0</v>
      </c>
      <c r="F105" s="187">
        <v>0</v>
      </c>
      <c r="G105" s="187">
        <v>0</v>
      </c>
      <c r="H105" s="188">
        <f t="shared" si="7"/>
        <v>0</v>
      </c>
      <c r="I105" s="188">
        <f t="shared" si="4"/>
        <v>400</v>
      </c>
      <c r="J105" s="188">
        <f t="shared" si="5"/>
        <v>200</v>
      </c>
      <c r="K105" s="189">
        <f t="shared" si="6"/>
        <v>0</v>
      </c>
    </row>
    <row r="106" spans="2:11" x14ac:dyDescent="0.25">
      <c r="B106" s="8" t="s">
        <v>438</v>
      </c>
      <c r="C106" s="93" t="s">
        <v>438</v>
      </c>
      <c r="D106" s="8" t="s">
        <v>439</v>
      </c>
      <c r="E106" s="250">
        <v>25611.45</v>
      </c>
      <c r="F106" s="187">
        <v>55</v>
      </c>
      <c r="G106" s="187">
        <v>15</v>
      </c>
      <c r="H106" s="188">
        <f t="shared" si="7"/>
        <v>0</v>
      </c>
      <c r="I106" s="188">
        <f t="shared" si="4"/>
        <v>400</v>
      </c>
      <c r="J106" s="188">
        <f t="shared" si="5"/>
        <v>200</v>
      </c>
      <c r="K106" s="189">
        <f t="shared" si="6"/>
        <v>25000</v>
      </c>
    </row>
    <row r="107" spans="2:11" x14ac:dyDescent="0.25">
      <c r="B107" s="8" t="s">
        <v>440</v>
      </c>
      <c r="C107" s="93" t="s">
        <v>440</v>
      </c>
      <c r="D107" s="8" t="s">
        <v>441</v>
      </c>
      <c r="E107" s="250">
        <v>0</v>
      </c>
      <c r="F107" s="187">
        <v>0</v>
      </c>
      <c r="G107" s="187">
        <v>0</v>
      </c>
      <c r="H107" s="188">
        <f t="shared" si="7"/>
        <v>0</v>
      </c>
      <c r="I107" s="188">
        <f t="shared" si="4"/>
        <v>400</v>
      </c>
      <c r="J107" s="188">
        <f t="shared" si="5"/>
        <v>200</v>
      </c>
      <c r="K107" s="189">
        <f t="shared" si="6"/>
        <v>0</v>
      </c>
    </row>
    <row r="108" spans="2:11" x14ac:dyDescent="0.25">
      <c r="B108" s="8" t="s">
        <v>442</v>
      </c>
      <c r="C108" s="93" t="s">
        <v>442</v>
      </c>
      <c r="D108" s="8" t="s">
        <v>684</v>
      </c>
      <c r="E108" s="250">
        <v>731.76</v>
      </c>
      <c r="F108" s="187">
        <v>2</v>
      </c>
      <c r="G108" s="187">
        <v>0</v>
      </c>
      <c r="H108" s="188">
        <f t="shared" si="7"/>
        <v>0</v>
      </c>
      <c r="I108" s="188">
        <f t="shared" si="4"/>
        <v>400</v>
      </c>
      <c r="J108" s="188">
        <f t="shared" si="5"/>
        <v>200</v>
      </c>
      <c r="K108" s="189">
        <f t="shared" si="6"/>
        <v>800</v>
      </c>
    </row>
    <row r="109" spans="2:11" x14ac:dyDescent="0.25">
      <c r="B109" s="8" t="s">
        <v>444</v>
      </c>
      <c r="C109" s="93" t="s">
        <v>444</v>
      </c>
      <c r="D109" s="8" t="s">
        <v>445</v>
      </c>
      <c r="E109" s="250">
        <v>0</v>
      </c>
      <c r="F109" s="187">
        <v>0</v>
      </c>
      <c r="G109" s="187">
        <v>0</v>
      </c>
      <c r="H109" s="188">
        <f t="shared" si="7"/>
        <v>0</v>
      </c>
      <c r="I109" s="188">
        <f t="shared" si="4"/>
        <v>400</v>
      </c>
      <c r="J109" s="188">
        <f t="shared" si="5"/>
        <v>200</v>
      </c>
      <c r="K109" s="189">
        <f t="shared" si="6"/>
        <v>0</v>
      </c>
    </row>
    <row r="110" spans="2:11" x14ac:dyDescent="0.25">
      <c r="B110" s="8" t="s">
        <v>446</v>
      </c>
      <c r="C110" s="93" t="s">
        <v>446</v>
      </c>
      <c r="D110" s="8" t="s">
        <v>685</v>
      </c>
      <c r="E110" s="250">
        <v>1097.6400000000001</v>
      </c>
      <c r="F110" s="187">
        <v>3</v>
      </c>
      <c r="G110" s="187">
        <v>0</v>
      </c>
      <c r="H110" s="188">
        <v>8121.01</v>
      </c>
      <c r="I110" s="188">
        <f t="shared" si="4"/>
        <v>1624.2020000000002</v>
      </c>
      <c r="J110" s="188">
        <f t="shared" si="5"/>
        <v>812.10100000000011</v>
      </c>
      <c r="K110" s="189">
        <f t="shared" si="6"/>
        <v>4872.6060000000007</v>
      </c>
    </row>
    <row r="111" spans="2:11" x14ac:dyDescent="0.25">
      <c r="B111" s="8" t="s">
        <v>448</v>
      </c>
      <c r="C111" s="93" t="s">
        <v>448</v>
      </c>
      <c r="D111" s="8" t="s">
        <v>449</v>
      </c>
      <c r="E111" s="250">
        <v>0</v>
      </c>
      <c r="F111" s="187">
        <v>0</v>
      </c>
      <c r="G111" s="187">
        <v>0</v>
      </c>
      <c r="H111" s="188">
        <v>8121.01</v>
      </c>
      <c r="I111" s="188">
        <f t="shared" si="4"/>
        <v>1624.2020000000002</v>
      </c>
      <c r="J111" s="188">
        <f t="shared" si="5"/>
        <v>812.10100000000011</v>
      </c>
      <c r="K111" s="189">
        <f t="shared" si="6"/>
        <v>0</v>
      </c>
    </row>
    <row r="112" spans="2:11" x14ac:dyDescent="0.25">
      <c r="B112" s="8" t="s">
        <v>450</v>
      </c>
      <c r="C112" s="93" t="s">
        <v>450</v>
      </c>
      <c r="D112" s="8" t="s">
        <v>451</v>
      </c>
      <c r="E112" s="250">
        <v>173792.42</v>
      </c>
      <c r="F112" s="187">
        <v>417</v>
      </c>
      <c r="G112" s="187">
        <v>58</v>
      </c>
      <c r="H112" s="188">
        <v>8121.01</v>
      </c>
      <c r="I112" s="188">
        <f t="shared" si="4"/>
        <v>1624.2020000000002</v>
      </c>
      <c r="J112" s="188">
        <f t="shared" si="5"/>
        <v>812.10100000000011</v>
      </c>
      <c r="K112" s="189">
        <f t="shared" si="6"/>
        <v>724394.09200000006</v>
      </c>
    </row>
    <row r="113" spans="2:11" x14ac:dyDescent="0.25">
      <c r="B113" s="8" t="s">
        <v>452</v>
      </c>
      <c r="C113" s="93" t="s">
        <v>452</v>
      </c>
      <c r="D113" s="8" t="s">
        <v>686</v>
      </c>
      <c r="E113" s="250">
        <v>0</v>
      </c>
      <c r="F113" s="187">
        <v>0</v>
      </c>
      <c r="G113" s="187">
        <v>0</v>
      </c>
      <c r="H113" s="188">
        <v>8121.01</v>
      </c>
      <c r="I113" s="188">
        <f t="shared" si="4"/>
        <v>1624.2020000000002</v>
      </c>
      <c r="J113" s="188">
        <f t="shared" si="5"/>
        <v>812.10100000000011</v>
      </c>
      <c r="K113" s="189">
        <f t="shared" si="6"/>
        <v>0</v>
      </c>
    </row>
    <row r="114" spans="2:11" x14ac:dyDescent="0.25">
      <c r="B114" s="8" t="s">
        <v>454</v>
      </c>
      <c r="C114" s="93" t="s">
        <v>454</v>
      </c>
      <c r="D114" s="8" t="s">
        <v>687</v>
      </c>
      <c r="E114" s="250">
        <v>36587.910000000003</v>
      </c>
      <c r="F114" s="187">
        <v>91</v>
      </c>
      <c r="G114" s="187">
        <v>9</v>
      </c>
      <c r="H114" s="188">
        <v>8121.01</v>
      </c>
      <c r="I114" s="188">
        <f t="shared" si="4"/>
        <v>1624.2020000000002</v>
      </c>
      <c r="J114" s="188">
        <f t="shared" si="5"/>
        <v>812.10100000000011</v>
      </c>
      <c r="K114" s="189">
        <f t="shared" si="6"/>
        <v>155111.29100000003</v>
      </c>
    </row>
    <row r="115" spans="2:11" x14ac:dyDescent="0.25">
      <c r="B115" s="8" t="s">
        <v>456</v>
      </c>
      <c r="C115" s="93" t="s">
        <v>456</v>
      </c>
      <c r="D115" s="8" t="s">
        <v>457</v>
      </c>
      <c r="E115" s="250">
        <v>25977.33</v>
      </c>
      <c r="F115" s="187">
        <v>56</v>
      </c>
      <c r="G115" s="187">
        <v>15</v>
      </c>
      <c r="H115" s="188">
        <v>8121.01</v>
      </c>
      <c r="I115" s="188">
        <f t="shared" si="4"/>
        <v>1624.2020000000002</v>
      </c>
      <c r="J115" s="188">
        <f t="shared" si="5"/>
        <v>812.10100000000011</v>
      </c>
      <c r="K115" s="189">
        <f t="shared" si="6"/>
        <v>103136.827</v>
      </c>
    </row>
    <row r="116" spans="2:11" x14ac:dyDescent="0.25">
      <c r="B116" s="8" t="s">
        <v>458</v>
      </c>
      <c r="C116" s="93" t="s">
        <v>458</v>
      </c>
      <c r="D116" s="8" t="s">
        <v>459</v>
      </c>
      <c r="E116" s="250">
        <v>4756.42</v>
      </c>
      <c r="F116" s="187">
        <v>11</v>
      </c>
      <c r="G116" s="187">
        <v>2</v>
      </c>
      <c r="H116" s="188">
        <v>8121.01</v>
      </c>
      <c r="I116" s="188">
        <f t="shared" si="4"/>
        <v>1624.2020000000002</v>
      </c>
      <c r="J116" s="188">
        <f t="shared" si="5"/>
        <v>812.10100000000011</v>
      </c>
      <c r="K116" s="189">
        <f t="shared" si="6"/>
        <v>19490.424000000003</v>
      </c>
    </row>
    <row r="117" spans="2:11" x14ac:dyDescent="0.25">
      <c r="B117" s="8" t="s">
        <v>460</v>
      </c>
      <c r="C117" s="93" t="s">
        <v>460</v>
      </c>
      <c r="D117" s="8" t="s">
        <v>461</v>
      </c>
      <c r="E117" s="250">
        <v>9512.8799999999992</v>
      </c>
      <c r="F117" s="187">
        <v>26</v>
      </c>
      <c r="G117" s="187">
        <v>0</v>
      </c>
      <c r="H117" s="188">
        <v>8121.01</v>
      </c>
      <c r="I117" s="188">
        <f t="shared" si="4"/>
        <v>1624.2020000000002</v>
      </c>
      <c r="J117" s="188">
        <f t="shared" si="5"/>
        <v>812.10100000000011</v>
      </c>
      <c r="K117" s="189">
        <f t="shared" si="6"/>
        <v>42229.252000000008</v>
      </c>
    </row>
    <row r="118" spans="2:11" x14ac:dyDescent="0.25">
      <c r="B118" s="8" t="s">
        <v>462</v>
      </c>
      <c r="C118" s="93" t="s">
        <v>462</v>
      </c>
      <c r="D118" s="8" t="s">
        <v>688</v>
      </c>
      <c r="E118" s="250">
        <v>125862.56</v>
      </c>
      <c r="F118" s="187">
        <v>328</v>
      </c>
      <c r="G118" s="187">
        <v>16</v>
      </c>
      <c r="H118" s="188">
        <v>8121.01</v>
      </c>
      <c r="I118" s="188">
        <f t="shared" si="4"/>
        <v>1624.2020000000002</v>
      </c>
      <c r="J118" s="188">
        <f t="shared" si="5"/>
        <v>812.10100000000011</v>
      </c>
      <c r="K118" s="189">
        <f t="shared" si="6"/>
        <v>545731.87200000009</v>
      </c>
    </row>
    <row r="119" spans="2:11" x14ac:dyDescent="0.25">
      <c r="B119" s="8" t="s">
        <v>464</v>
      </c>
      <c r="C119" s="93" t="s">
        <v>464</v>
      </c>
      <c r="D119" s="8" t="s">
        <v>465</v>
      </c>
      <c r="E119" s="250">
        <v>0</v>
      </c>
      <c r="F119" s="187">
        <v>0</v>
      </c>
      <c r="G119" s="187">
        <v>0</v>
      </c>
      <c r="H119" s="188">
        <v>8121.01</v>
      </c>
      <c r="I119" s="188">
        <f t="shared" si="4"/>
        <v>1624.2020000000002</v>
      </c>
      <c r="J119" s="188">
        <f t="shared" si="5"/>
        <v>812.10100000000011</v>
      </c>
      <c r="K119" s="189">
        <f t="shared" si="6"/>
        <v>0</v>
      </c>
    </row>
    <row r="120" spans="2:11" x14ac:dyDescent="0.25">
      <c r="B120" s="8" t="s">
        <v>466</v>
      </c>
      <c r="C120" s="93" t="s">
        <v>466</v>
      </c>
      <c r="D120" s="8" t="s">
        <v>467</v>
      </c>
      <c r="E120" s="250">
        <v>40246.65</v>
      </c>
      <c r="F120" s="187">
        <v>95</v>
      </c>
      <c r="G120" s="187">
        <v>15</v>
      </c>
      <c r="H120" s="188">
        <v>8121.01</v>
      </c>
      <c r="I120" s="188">
        <f t="shared" si="4"/>
        <v>1624.2020000000002</v>
      </c>
      <c r="J120" s="188">
        <f t="shared" si="5"/>
        <v>812.10100000000011</v>
      </c>
      <c r="K120" s="189">
        <f t="shared" si="6"/>
        <v>166480.70500000005</v>
      </c>
    </row>
    <row r="121" spans="2:11" x14ac:dyDescent="0.25">
      <c r="B121" s="8" t="s">
        <v>468</v>
      </c>
      <c r="C121" s="93" t="s">
        <v>468</v>
      </c>
      <c r="D121" s="8" t="s">
        <v>689</v>
      </c>
      <c r="E121" s="250">
        <v>233430.53</v>
      </c>
      <c r="F121" s="187">
        <v>547</v>
      </c>
      <c r="G121" s="187">
        <v>91</v>
      </c>
      <c r="H121" s="188">
        <v>8121.01</v>
      </c>
      <c r="I121" s="188">
        <f t="shared" si="4"/>
        <v>1624.2020000000002</v>
      </c>
      <c r="J121" s="188">
        <f t="shared" si="5"/>
        <v>812.10100000000011</v>
      </c>
      <c r="K121" s="189">
        <f t="shared" si="6"/>
        <v>962339.68500000017</v>
      </c>
    </row>
    <row r="122" spans="2:11" x14ac:dyDescent="0.25">
      <c r="B122" s="8" t="s">
        <v>470</v>
      </c>
      <c r="C122" s="93" t="s">
        <v>470</v>
      </c>
      <c r="D122" s="8" t="s">
        <v>471</v>
      </c>
      <c r="E122" s="250">
        <v>0</v>
      </c>
      <c r="F122" s="187">
        <v>0</v>
      </c>
      <c r="G122" s="187">
        <v>0</v>
      </c>
      <c r="H122" s="188">
        <v>8121.01</v>
      </c>
      <c r="I122" s="188">
        <f t="shared" si="4"/>
        <v>1624.2020000000002</v>
      </c>
      <c r="J122" s="188">
        <f t="shared" si="5"/>
        <v>812.10100000000011</v>
      </c>
      <c r="K122" s="189">
        <f t="shared" si="6"/>
        <v>0</v>
      </c>
    </row>
    <row r="123" spans="2:11" x14ac:dyDescent="0.25">
      <c r="B123" s="8" t="s">
        <v>472</v>
      </c>
      <c r="C123" s="93" t="s">
        <v>472</v>
      </c>
      <c r="D123" s="8" t="s">
        <v>473</v>
      </c>
      <c r="E123" s="250">
        <v>16098.7</v>
      </c>
      <c r="F123" s="187">
        <v>42</v>
      </c>
      <c r="G123" s="187">
        <v>2</v>
      </c>
      <c r="H123" s="188">
        <v>8121.01</v>
      </c>
      <c r="I123" s="188">
        <f t="shared" si="4"/>
        <v>1624.2020000000002</v>
      </c>
      <c r="J123" s="188">
        <f t="shared" si="5"/>
        <v>812.10100000000011</v>
      </c>
      <c r="K123" s="189">
        <f t="shared" si="6"/>
        <v>69840.686000000016</v>
      </c>
    </row>
    <row r="124" spans="2:11" x14ac:dyDescent="0.25">
      <c r="B124" s="8" t="s">
        <v>474</v>
      </c>
      <c r="C124" s="93" t="s">
        <v>474</v>
      </c>
      <c r="D124" s="8" t="s">
        <v>475</v>
      </c>
      <c r="E124" s="250">
        <v>12074</v>
      </c>
      <c r="F124" s="187">
        <v>29</v>
      </c>
      <c r="G124" s="187">
        <v>4</v>
      </c>
      <c r="H124" s="188">
        <v>8121.01</v>
      </c>
      <c r="I124" s="188">
        <f t="shared" si="4"/>
        <v>1624.2020000000002</v>
      </c>
      <c r="J124" s="188">
        <f t="shared" si="5"/>
        <v>812.10100000000011</v>
      </c>
      <c r="K124" s="189">
        <f t="shared" si="6"/>
        <v>50350.26200000001</v>
      </c>
    </row>
    <row r="125" spans="2:11" x14ac:dyDescent="0.25">
      <c r="B125" s="8" t="s">
        <v>476</v>
      </c>
      <c r="C125" s="93" t="s">
        <v>476</v>
      </c>
      <c r="D125" s="8" t="s">
        <v>477</v>
      </c>
      <c r="E125" s="250">
        <v>9512.7999999999993</v>
      </c>
      <c r="F125" s="187">
        <v>18</v>
      </c>
      <c r="G125" s="187">
        <v>8</v>
      </c>
      <c r="H125" s="188">
        <v>8121.01</v>
      </c>
      <c r="I125" s="188">
        <f t="shared" si="4"/>
        <v>1624.2020000000002</v>
      </c>
      <c r="J125" s="188">
        <f t="shared" si="5"/>
        <v>812.10100000000011</v>
      </c>
      <c r="K125" s="189">
        <f t="shared" si="6"/>
        <v>35732.444000000003</v>
      </c>
    </row>
    <row r="126" spans="2:11" x14ac:dyDescent="0.25">
      <c r="B126" s="8" t="s">
        <v>478</v>
      </c>
      <c r="C126" s="93" t="s">
        <v>478</v>
      </c>
      <c r="D126" s="8" t="s">
        <v>479</v>
      </c>
      <c r="E126" s="250">
        <v>2561.16</v>
      </c>
      <c r="F126" s="187">
        <v>7</v>
      </c>
      <c r="G126" s="187">
        <v>0</v>
      </c>
      <c r="H126" s="188">
        <v>8121.01</v>
      </c>
      <c r="I126" s="188">
        <f t="shared" si="4"/>
        <v>1624.2020000000002</v>
      </c>
      <c r="J126" s="188">
        <f t="shared" si="5"/>
        <v>812.10100000000011</v>
      </c>
      <c r="K126" s="189">
        <f t="shared" si="6"/>
        <v>11369.414000000001</v>
      </c>
    </row>
    <row r="127" spans="2:11" x14ac:dyDescent="0.25">
      <c r="B127" s="8" t="s">
        <v>480</v>
      </c>
      <c r="C127" s="93" t="s">
        <v>480</v>
      </c>
      <c r="D127" s="8" t="s">
        <v>481</v>
      </c>
      <c r="E127" s="250">
        <v>1829.38</v>
      </c>
      <c r="F127" s="187">
        <v>3</v>
      </c>
      <c r="G127" s="187">
        <v>2</v>
      </c>
      <c r="H127" s="188">
        <v>8121.01</v>
      </c>
      <c r="I127" s="188">
        <f t="shared" si="4"/>
        <v>1624.2020000000002</v>
      </c>
      <c r="J127" s="188">
        <f t="shared" si="5"/>
        <v>812.10100000000011</v>
      </c>
      <c r="K127" s="189">
        <f t="shared" si="6"/>
        <v>6496.8080000000009</v>
      </c>
    </row>
    <row r="128" spans="2:11" x14ac:dyDescent="0.25">
      <c r="B128" s="8" t="s">
        <v>482</v>
      </c>
      <c r="C128" s="93" t="s">
        <v>482</v>
      </c>
      <c r="D128" s="8" t="s">
        <v>483</v>
      </c>
      <c r="E128" s="250">
        <v>365.88</v>
      </c>
      <c r="F128" s="187">
        <v>1</v>
      </c>
      <c r="G128" s="187">
        <v>0</v>
      </c>
      <c r="H128" s="188">
        <v>8121.01</v>
      </c>
      <c r="I128" s="188">
        <f t="shared" si="4"/>
        <v>1624.2020000000002</v>
      </c>
      <c r="J128" s="188">
        <f t="shared" si="5"/>
        <v>812.10100000000011</v>
      </c>
      <c r="K128" s="189">
        <f t="shared" si="6"/>
        <v>1624.2020000000002</v>
      </c>
    </row>
    <row r="129" spans="2:11" x14ac:dyDescent="0.25">
      <c r="B129" s="8" t="s">
        <v>484</v>
      </c>
      <c r="C129" s="93" t="s">
        <v>484</v>
      </c>
      <c r="D129" s="8" t="s">
        <v>485</v>
      </c>
      <c r="E129" s="250">
        <v>0</v>
      </c>
      <c r="F129" s="187">
        <v>0</v>
      </c>
      <c r="G129" s="187">
        <v>0</v>
      </c>
      <c r="H129" s="188">
        <v>8121.01</v>
      </c>
      <c r="I129" s="188">
        <f t="shared" si="4"/>
        <v>1624.2020000000002</v>
      </c>
      <c r="J129" s="188">
        <f t="shared" si="5"/>
        <v>812.10100000000011</v>
      </c>
      <c r="K129" s="189">
        <f t="shared" si="6"/>
        <v>0</v>
      </c>
    </row>
    <row r="130" spans="2:11" x14ac:dyDescent="0.25">
      <c r="B130" s="8" t="s">
        <v>486</v>
      </c>
      <c r="C130" s="93" t="s">
        <v>486</v>
      </c>
      <c r="D130" s="8" t="s">
        <v>487</v>
      </c>
      <c r="E130" s="250">
        <v>4024.68</v>
      </c>
      <c r="F130" s="187">
        <v>11</v>
      </c>
      <c r="G130" s="187">
        <v>0</v>
      </c>
      <c r="H130" s="188">
        <v>8121.01</v>
      </c>
      <c r="I130" s="188">
        <f t="shared" si="4"/>
        <v>1624.2020000000002</v>
      </c>
      <c r="J130" s="188">
        <f t="shared" si="5"/>
        <v>812.10100000000011</v>
      </c>
      <c r="K130" s="189">
        <f t="shared" si="6"/>
        <v>17866.222000000002</v>
      </c>
    </row>
    <row r="131" spans="2:11" x14ac:dyDescent="0.25">
      <c r="B131" s="8" t="s">
        <v>488</v>
      </c>
      <c r="C131" s="93" t="s">
        <v>488</v>
      </c>
      <c r="D131" s="8" t="s">
        <v>489</v>
      </c>
      <c r="E131" s="250">
        <v>2561.15</v>
      </c>
      <c r="F131" s="187">
        <v>6</v>
      </c>
      <c r="G131" s="187">
        <v>1</v>
      </c>
      <c r="H131" s="188">
        <v>8121.01</v>
      </c>
      <c r="I131" s="188">
        <f t="shared" si="4"/>
        <v>1624.2020000000002</v>
      </c>
      <c r="J131" s="188">
        <f t="shared" si="5"/>
        <v>812.10100000000011</v>
      </c>
      <c r="K131" s="189">
        <f t="shared" si="6"/>
        <v>10557.313000000002</v>
      </c>
    </row>
    <row r="132" spans="2:11" x14ac:dyDescent="0.25">
      <c r="B132" s="8" t="s">
        <v>490</v>
      </c>
      <c r="C132" s="93" t="s">
        <v>490</v>
      </c>
      <c r="D132" s="8" t="s">
        <v>690</v>
      </c>
      <c r="E132" s="250">
        <v>731.76</v>
      </c>
      <c r="F132" s="187">
        <v>2</v>
      </c>
      <c r="G132" s="187">
        <v>0</v>
      </c>
      <c r="H132" s="188">
        <v>8121.01</v>
      </c>
      <c r="I132" s="188">
        <f t="shared" si="4"/>
        <v>1624.2020000000002</v>
      </c>
      <c r="J132" s="188">
        <f t="shared" si="5"/>
        <v>812.10100000000011</v>
      </c>
      <c r="K132" s="189">
        <f t="shared" si="6"/>
        <v>3248.4040000000005</v>
      </c>
    </row>
    <row r="133" spans="2:11" x14ac:dyDescent="0.25">
      <c r="B133" s="8" t="s">
        <v>492</v>
      </c>
      <c r="C133" s="93" t="s">
        <v>492</v>
      </c>
      <c r="D133" s="8" t="s">
        <v>691</v>
      </c>
      <c r="E133" s="250">
        <v>1463.5</v>
      </c>
      <c r="F133" s="187">
        <v>2</v>
      </c>
      <c r="G133" s="187">
        <v>2</v>
      </c>
      <c r="H133" s="188">
        <v>8121.01</v>
      </c>
      <c r="I133" s="188">
        <f t="shared" si="4"/>
        <v>1624.2020000000002</v>
      </c>
      <c r="J133" s="188">
        <f t="shared" si="5"/>
        <v>812.10100000000011</v>
      </c>
      <c r="K133" s="189">
        <f t="shared" si="6"/>
        <v>4872.6060000000007</v>
      </c>
    </row>
    <row r="134" spans="2:11" x14ac:dyDescent="0.25">
      <c r="B134" s="8" t="s">
        <v>494</v>
      </c>
      <c r="C134" s="93" t="s">
        <v>494</v>
      </c>
      <c r="D134" s="8" t="s">
        <v>495</v>
      </c>
      <c r="E134" s="250">
        <v>33660.81</v>
      </c>
      <c r="F134" s="187">
        <v>77</v>
      </c>
      <c r="G134" s="187">
        <v>15</v>
      </c>
      <c r="H134" s="188">
        <v>8121.01</v>
      </c>
      <c r="I134" s="188">
        <f t="shared" ref="I134:I183" si="8">MAX(H134*0.2,400)</f>
        <v>1624.2020000000002</v>
      </c>
      <c r="J134" s="188">
        <f t="shared" ref="J134:J183" si="9">MAX(H134*0.1,200)</f>
        <v>812.10100000000011</v>
      </c>
      <c r="K134" s="189">
        <f t="shared" ref="K134:K183" si="10">SUM(I134*F134)+(G134*J134)</f>
        <v>137245.06900000002</v>
      </c>
    </row>
    <row r="135" spans="2:11" x14ac:dyDescent="0.25">
      <c r="B135" s="8" t="s">
        <v>496</v>
      </c>
      <c r="C135" s="93" t="s">
        <v>496</v>
      </c>
      <c r="D135" s="8" t="s">
        <v>497</v>
      </c>
      <c r="E135" s="250">
        <v>1829.4</v>
      </c>
      <c r="F135" s="187">
        <v>5</v>
      </c>
      <c r="G135" s="187">
        <v>0</v>
      </c>
      <c r="H135" s="188">
        <v>8121.01</v>
      </c>
      <c r="I135" s="188">
        <f t="shared" si="8"/>
        <v>1624.2020000000002</v>
      </c>
      <c r="J135" s="188">
        <f t="shared" si="9"/>
        <v>812.10100000000011</v>
      </c>
      <c r="K135" s="189">
        <f t="shared" si="10"/>
        <v>8121.0100000000011</v>
      </c>
    </row>
    <row r="136" spans="2:11" x14ac:dyDescent="0.25">
      <c r="B136" s="8" t="s">
        <v>498</v>
      </c>
      <c r="C136" s="93" t="s">
        <v>498</v>
      </c>
      <c r="D136" s="8" t="s">
        <v>499</v>
      </c>
      <c r="E136" s="250">
        <v>19757.43</v>
      </c>
      <c r="F136" s="187">
        <v>45</v>
      </c>
      <c r="G136" s="187">
        <v>9</v>
      </c>
      <c r="H136" s="188">
        <v>8121.01</v>
      </c>
      <c r="I136" s="188">
        <f t="shared" si="8"/>
        <v>1624.2020000000002</v>
      </c>
      <c r="J136" s="188">
        <f t="shared" si="9"/>
        <v>812.10100000000011</v>
      </c>
      <c r="K136" s="189">
        <f t="shared" si="10"/>
        <v>80397.999000000011</v>
      </c>
    </row>
    <row r="137" spans="2:11" x14ac:dyDescent="0.25">
      <c r="B137" s="8" t="s">
        <v>500</v>
      </c>
      <c r="C137" s="93" t="s">
        <v>500</v>
      </c>
      <c r="D137" s="8" t="s">
        <v>501</v>
      </c>
      <c r="E137" s="250">
        <v>5854.08</v>
      </c>
      <c r="F137" s="187">
        <v>16</v>
      </c>
      <c r="G137" s="187">
        <v>0</v>
      </c>
      <c r="H137" s="188">
        <v>8121.01</v>
      </c>
      <c r="I137" s="188">
        <f t="shared" si="8"/>
        <v>1624.2020000000002</v>
      </c>
      <c r="J137" s="188">
        <f t="shared" si="9"/>
        <v>812.10100000000011</v>
      </c>
      <c r="K137" s="189">
        <f t="shared" si="10"/>
        <v>25987.232000000004</v>
      </c>
    </row>
    <row r="138" spans="2:11" x14ac:dyDescent="0.25">
      <c r="B138" s="8" t="s">
        <v>502</v>
      </c>
      <c r="C138" s="93" t="s">
        <v>502</v>
      </c>
      <c r="D138" s="8" t="s">
        <v>503</v>
      </c>
      <c r="E138" s="250">
        <v>19025.650000000001</v>
      </c>
      <c r="F138" s="187">
        <v>41</v>
      </c>
      <c r="G138" s="187">
        <v>11</v>
      </c>
      <c r="H138" s="188">
        <v>8121.01</v>
      </c>
      <c r="I138" s="188">
        <f t="shared" si="8"/>
        <v>1624.2020000000002</v>
      </c>
      <c r="J138" s="188">
        <f t="shared" si="9"/>
        <v>812.10100000000011</v>
      </c>
      <c r="K138" s="189">
        <f t="shared" si="10"/>
        <v>75525.393000000011</v>
      </c>
    </row>
    <row r="139" spans="2:11" x14ac:dyDescent="0.25">
      <c r="B139" s="8" t="s">
        <v>504</v>
      </c>
      <c r="C139" s="93" t="s">
        <v>504</v>
      </c>
      <c r="D139" s="8" t="s">
        <v>505</v>
      </c>
      <c r="E139" s="250">
        <v>14635.16</v>
      </c>
      <c r="F139" s="187">
        <v>36</v>
      </c>
      <c r="G139" s="187">
        <v>4</v>
      </c>
      <c r="H139" s="188">
        <v>8121.01</v>
      </c>
      <c r="I139" s="188">
        <f t="shared" si="8"/>
        <v>1624.2020000000002</v>
      </c>
      <c r="J139" s="188">
        <f t="shared" si="9"/>
        <v>812.10100000000011</v>
      </c>
      <c r="K139" s="189">
        <f t="shared" si="10"/>
        <v>61719.676000000014</v>
      </c>
    </row>
    <row r="140" spans="2:11" x14ac:dyDescent="0.25">
      <c r="B140" s="8" t="s">
        <v>506</v>
      </c>
      <c r="C140" s="93" t="s">
        <v>506</v>
      </c>
      <c r="D140" s="8" t="s">
        <v>692</v>
      </c>
      <c r="E140" s="250">
        <v>365.88</v>
      </c>
      <c r="F140" s="187">
        <v>1</v>
      </c>
      <c r="G140" s="187">
        <v>0</v>
      </c>
      <c r="H140" s="188">
        <v>8121.01</v>
      </c>
      <c r="I140" s="188">
        <f t="shared" si="8"/>
        <v>1624.2020000000002</v>
      </c>
      <c r="J140" s="188">
        <f t="shared" si="9"/>
        <v>812.10100000000011</v>
      </c>
      <c r="K140" s="189">
        <f t="shared" si="10"/>
        <v>1624.2020000000002</v>
      </c>
    </row>
    <row r="141" spans="2:11" x14ac:dyDescent="0.25">
      <c r="B141" s="8" t="s">
        <v>508</v>
      </c>
      <c r="C141" s="93" t="s">
        <v>508</v>
      </c>
      <c r="D141" s="8" t="s">
        <v>509</v>
      </c>
      <c r="E141" s="250">
        <v>161352.43</v>
      </c>
      <c r="F141" s="187">
        <v>376</v>
      </c>
      <c r="G141" s="187">
        <v>65</v>
      </c>
      <c r="H141" s="188">
        <v>8121.01</v>
      </c>
      <c r="I141" s="188">
        <f t="shared" si="8"/>
        <v>1624.2020000000002</v>
      </c>
      <c r="J141" s="188">
        <f t="shared" si="9"/>
        <v>812.10100000000011</v>
      </c>
      <c r="K141" s="189">
        <f t="shared" si="10"/>
        <v>663486.51700000011</v>
      </c>
    </row>
    <row r="142" spans="2:11" x14ac:dyDescent="0.25">
      <c r="B142" s="8" t="s">
        <v>510</v>
      </c>
      <c r="C142" s="93" t="s">
        <v>510</v>
      </c>
      <c r="D142" s="8" t="s">
        <v>693</v>
      </c>
      <c r="E142" s="250">
        <v>61467.62</v>
      </c>
      <c r="F142" s="187">
        <v>146</v>
      </c>
      <c r="G142" s="187">
        <v>22</v>
      </c>
      <c r="H142" s="188">
        <v>8121.01</v>
      </c>
      <c r="I142" s="188">
        <f t="shared" si="8"/>
        <v>1624.2020000000002</v>
      </c>
      <c r="J142" s="188">
        <f t="shared" si="9"/>
        <v>812.10100000000011</v>
      </c>
      <c r="K142" s="189">
        <f t="shared" si="10"/>
        <v>254999.71400000004</v>
      </c>
    </row>
    <row r="143" spans="2:11" x14ac:dyDescent="0.25">
      <c r="B143" s="8" t="s">
        <v>512</v>
      </c>
      <c r="C143" s="93" t="s">
        <v>512</v>
      </c>
      <c r="D143" s="8" t="s">
        <v>694</v>
      </c>
      <c r="E143" s="250">
        <v>7317.54</v>
      </c>
      <c r="F143" s="187">
        <v>14</v>
      </c>
      <c r="G143" s="187">
        <v>6</v>
      </c>
      <c r="H143" s="188">
        <v>8121.01</v>
      </c>
      <c r="I143" s="188">
        <f t="shared" si="8"/>
        <v>1624.2020000000002</v>
      </c>
      <c r="J143" s="188">
        <f t="shared" si="9"/>
        <v>812.10100000000011</v>
      </c>
      <c r="K143" s="189">
        <f t="shared" si="10"/>
        <v>27611.434000000001</v>
      </c>
    </row>
    <row r="144" spans="2:11" x14ac:dyDescent="0.25">
      <c r="B144" s="8" t="s">
        <v>514</v>
      </c>
      <c r="C144" s="93" t="s">
        <v>514</v>
      </c>
      <c r="D144" s="8" t="s">
        <v>515</v>
      </c>
      <c r="E144" s="250">
        <v>0</v>
      </c>
      <c r="F144" s="187">
        <v>0</v>
      </c>
      <c r="G144" s="187">
        <v>0</v>
      </c>
      <c r="H144" s="188">
        <v>8121.01</v>
      </c>
      <c r="I144" s="188">
        <f t="shared" si="8"/>
        <v>1624.2020000000002</v>
      </c>
      <c r="J144" s="188">
        <f t="shared" si="9"/>
        <v>812.10100000000011</v>
      </c>
      <c r="K144" s="189">
        <f t="shared" si="10"/>
        <v>0</v>
      </c>
    </row>
    <row r="145" spans="2:11" x14ac:dyDescent="0.25">
      <c r="B145" s="8" t="s">
        <v>516</v>
      </c>
      <c r="C145" s="93" t="s">
        <v>516</v>
      </c>
      <c r="D145" s="8" t="s">
        <v>517</v>
      </c>
      <c r="E145" s="250">
        <v>1097.6300000000001</v>
      </c>
      <c r="F145" s="187">
        <v>2</v>
      </c>
      <c r="G145" s="187">
        <v>1</v>
      </c>
      <c r="H145" s="188">
        <v>8121.01</v>
      </c>
      <c r="I145" s="188">
        <f t="shared" si="8"/>
        <v>1624.2020000000002</v>
      </c>
      <c r="J145" s="188">
        <f t="shared" si="9"/>
        <v>812.10100000000011</v>
      </c>
      <c r="K145" s="189">
        <f t="shared" si="10"/>
        <v>4060.5050000000006</v>
      </c>
    </row>
    <row r="146" spans="2:11" x14ac:dyDescent="0.25">
      <c r="B146" s="8" t="s">
        <v>518</v>
      </c>
      <c r="C146" s="93" t="s">
        <v>518</v>
      </c>
      <c r="D146" s="8" t="s">
        <v>519</v>
      </c>
      <c r="E146" s="250">
        <v>8781.1200000000008</v>
      </c>
      <c r="F146" s="187">
        <v>24</v>
      </c>
      <c r="G146" s="187">
        <v>0</v>
      </c>
      <c r="H146" s="188">
        <v>8121.01</v>
      </c>
      <c r="I146" s="188">
        <f t="shared" si="8"/>
        <v>1624.2020000000002</v>
      </c>
      <c r="J146" s="188">
        <f t="shared" si="9"/>
        <v>812.10100000000011</v>
      </c>
      <c r="K146" s="189">
        <f t="shared" si="10"/>
        <v>38980.848000000005</v>
      </c>
    </row>
    <row r="147" spans="2:11" x14ac:dyDescent="0.25">
      <c r="B147" s="8" t="s">
        <v>520</v>
      </c>
      <c r="C147" s="93" t="s">
        <v>520</v>
      </c>
      <c r="D147" s="8" t="s">
        <v>521</v>
      </c>
      <c r="E147" s="250">
        <v>1097.6400000000001</v>
      </c>
      <c r="F147" s="187">
        <v>3</v>
      </c>
      <c r="G147" s="187">
        <v>0</v>
      </c>
      <c r="H147" s="188">
        <v>8121.01</v>
      </c>
      <c r="I147" s="188">
        <f t="shared" si="8"/>
        <v>1624.2020000000002</v>
      </c>
      <c r="J147" s="188">
        <f t="shared" si="9"/>
        <v>812.10100000000011</v>
      </c>
      <c r="K147" s="189">
        <f t="shared" si="10"/>
        <v>4872.6060000000007</v>
      </c>
    </row>
    <row r="148" spans="2:11" x14ac:dyDescent="0.25">
      <c r="B148" s="8" t="s">
        <v>522</v>
      </c>
      <c r="C148" s="93" t="s">
        <v>522</v>
      </c>
      <c r="D148" s="8" t="s">
        <v>523</v>
      </c>
      <c r="E148" s="250">
        <v>1829.4</v>
      </c>
      <c r="F148" s="187">
        <v>5</v>
      </c>
      <c r="G148" s="187">
        <v>0</v>
      </c>
      <c r="H148" s="188">
        <v>8121.01</v>
      </c>
      <c r="I148" s="188">
        <f t="shared" si="8"/>
        <v>1624.2020000000002</v>
      </c>
      <c r="J148" s="188">
        <f t="shared" si="9"/>
        <v>812.10100000000011</v>
      </c>
      <c r="K148" s="189">
        <f t="shared" si="10"/>
        <v>8121.0100000000011</v>
      </c>
    </row>
    <row r="149" spans="2:11" x14ac:dyDescent="0.25">
      <c r="B149" s="8" t="s">
        <v>524</v>
      </c>
      <c r="C149" s="93" t="s">
        <v>524</v>
      </c>
      <c r="D149" s="8" t="s">
        <v>525</v>
      </c>
      <c r="E149" s="250">
        <v>54515.97</v>
      </c>
      <c r="F149" s="187">
        <v>134</v>
      </c>
      <c r="G149" s="187">
        <v>15</v>
      </c>
      <c r="H149" s="188">
        <v>8121.01</v>
      </c>
      <c r="I149" s="188">
        <f t="shared" si="8"/>
        <v>1624.2020000000002</v>
      </c>
      <c r="J149" s="188">
        <f t="shared" si="9"/>
        <v>812.10100000000011</v>
      </c>
      <c r="K149" s="189">
        <f t="shared" si="10"/>
        <v>229824.58300000004</v>
      </c>
    </row>
    <row r="150" spans="2:11" x14ac:dyDescent="0.25">
      <c r="B150" s="8" t="s">
        <v>526</v>
      </c>
      <c r="C150" s="93" t="s">
        <v>526</v>
      </c>
      <c r="D150" s="8" t="s">
        <v>695</v>
      </c>
      <c r="E150" s="250">
        <v>1829.4</v>
      </c>
      <c r="F150" s="187">
        <v>5</v>
      </c>
      <c r="G150" s="187">
        <v>0</v>
      </c>
      <c r="H150" s="188">
        <v>8121.01</v>
      </c>
      <c r="I150" s="188">
        <f t="shared" si="8"/>
        <v>1624.2020000000002</v>
      </c>
      <c r="J150" s="188">
        <f t="shared" si="9"/>
        <v>812.10100000000011</v>
      </c>
      <c r="K150" s="189">
        <f t="shared" si="10"/>
        <v>8121.0100000000011</v>
      </c>
    </row>
    <row r="151" spans="2:11" x14ac:dyDescent="0.25">
      <c r="B151" s="8" t="s">
        <v>528</v>
      </c>
      <c r="C151" s="93" t="s">
        <v>528</v>
      </c>
      <c r="D151" s="8" t="s">
        <v>696</v>
      </c>
      <c r="E151" s="250">
        <v>365.88</v>
      </c>
      <c r="F151" s="187">
        <v>1</v>
      </c>
      <c r="G151" s="187">
        <v>0</v>
      </c>
      <c r="H151" s="188">
        <v>8121.01</v>
      </c>
      <c r="I151" s="188">
        <f t="shared" si="8"/>
        <v>1624.2020000000002</v>
      </c>
      <c r="J151" s="188">
        <f t="shared" si="9"/>
        <v>812.10100000000011</v>
      </c>
      <c r="K151" s="189">
        <f t="shared" si="10"/>
        <v>1624.2020000000002</v>
      </c>
    </row>
    <row r="152" spans="2:11" x14ac:dyDescent="0.25">
      <c r="B152" s="8" t="s">
        <v>530</v>
      </c>
      <c r="C152" s="93" t="s">
        <v>530</v>
      </c>
      <c r="D152" s="8" t="s">
        <v>531</v>
      </c>
      <c r="E152" s="250">
        <v>1463.5</v>
      </c>
      <c r="F152" s="187">
        <v>2</v>
      </c>
      <c r="G152" s="187">
        <v>2</v>
      </c>
      <c r="H152" s="188">
        <v>8121.01</v>
      </c>
      <c r="I152" s="188">
        <f t="shared" si="8"/>
        <v>1624.2020000000002</v>
      </c>
      <c r="J152" s="188">
        <f t="shared" si="9"/>
        <v>812.10100000000011</v>
      </c>
      <c r="K152" s="189">
        <f t="shared" si="10"/>
        <v>4872.6060000000007</v>
      </c>
    </row>
    <row r="153" spans="2:11" x14ac:dyDescent="0.25">
      <c r="B153" s="8" t="s">
        <v>532</v>
      </c>
      <c r="C153" s="93" t="s">
        <v>532</v>
      </c>
      <c r="D153" s="8" t="s">
        <v>697</v>
      </c>
      <c r="E153" s="250">
        <v>38783.269999999997</v>
      </c>
      <c r="F153" s="187">
        <v>105</v>
      </c>
      <c r="G153" s="187">
        <v>1</v>
      </c>
      <c r="H153" s="188">
        <v>8121.01</v>
      </c>
      <c r="I153" s="188">
        <f t="shared" si="8"/>
        <v>1624.2020000000002</v>
      </c>
      <c r="J153" s="188">
        <f t="shared" si="9"/>
        <v>812.10100000000011</v>
      </c>
      <c r="K153" s="189">
        <f t="shared" si="10"/>
        <v>171353.31100000002</v>
      </c>
    </row>
    <row r="154" spans="2:11" x14ac:dyDescent="0.25">
      <c r="B154" s="8" t="s">
        <v>534</v>
      </c>
      <c r="C154" s="93" t="s">
        <v>534</v>
      </c>
      <c r="D154" s="8" t="s">
        <v>535</v>
      </c>
      <c r="E154" s="250">
        <v>3292.92</v>
      </c>
      <c r="F154" s="187">
        <v>9</v>
      </c>
      <c r="G154" s="187">
        <v>0</v>
      </c>
      <c r="H154" s="188">
        <v>8121.01</v>
      </c>
      <c r="I154" s="188">
        <f t="shared" si="8"/>
        <v>1624.2020000000002</v>
      </c>
      <c r="J154" s="188">
        <f t="shared" si="9"/>
        <v>812.10100000000011</v>
      </c>
      <c r="K154" s="189">
        <f t="shared" si="10"/>
        <v>14617.818000000003</v>
      </c>
    </row>
    <row r="155" spans="2:11" x14ac:dyDescent="0.25">
      <c r="B155" s="8" t="s">
        <v>536</v>
      </c>
      <c r="C155" s="93" t="s">
        <v>536</v>
      </c>
      <c r="D155" s="8" t="s">
        <v>537</v>
      </c>
      <c r="E155" s="250">
        <v>30002.12</v>
      </c>
      <c r="F155" s="187">
        <v>78</v>
      </c>
      <c r="G155" s="187">
        <v>4</v>
      </c>
      <c r="H155" s="188">
        <v>8121.01</v>
      </c>
      <c r="I155" s="188">
        <f t="shared" si="8"/>
        <v>1624.2020000000002</v>
      </c>
      <c r="J155" s="188">
        <f t="shared" si="9"/>
        <v>812.10100000000011</v>
      </c>
      <c r="K155" s="189">
        <f t="shared" si="10"/>
        <v>129936.16000000002</v>
      </c>
    </row>
    <row r="156" spans="2:11" x14ac:dyDescent="0.25">
      <c r="B156" s="8" t="s">
        <v>538</v>
      </c>
      <c r="C156" s="93" t="s">
        <v>538</v>
      </c>
      <c r="D156" s="8" t="s">
        <v>539</v>
      </c>
      <c r="E156" s="250">
        <v>731.75</v>
      </c>
      <c r="F156" s="187">
        <v>1</v>
      </c>
      <c r="G156" s="187">
        <v>1</v>
      </c>
      <c r="H156" s="188">
        <v>8121.01</v>
      </c>
      <c r="I156" s="188">
        <f t="shared" si="8"/>
        <v>1624.2020000000002</v>
      </c>
      <c r="J156" s="188">
        <f t="shared" si="9"/>
        <v>812.10100000000011</v>
      </c>
      <c r="K156" s="189">
        <f t="shared" si="10"/>
        <v>2436.3030000000003</v>
      </c>
    </row>
    <row r="157" spans="2:11" x14ac:dyDescent="0.25">
      <c r="B157" s="8" t="s">
        <v>540</v>
      </c>
      <c r="C157" s="93" t="s">
        <v>540</v>
      </c>
      <c r="D157" s="8" t="s">
        <v>541</v>
      </c>
      <c r="E157" s="250">
        <v>6951.67</v>
      </c>
      <c r="F157" s="187">
        <v>14</v>
      </c>
      <c r="G157" s="187">
        <v>5</v>
      </c>
      <c r="H157" s="188">
        <v>8121.01</v>
      </c>
      <c r="I157" s="188">
        <f t="shared" si="8"/>
        <v>1624.2020000000002</v>
      </c>
      <c r="J157" s="188">
        <f t="shared" si="9"/>
        <v>812.10100000000011</v>
      </c>
      <c r="K157" s="189">
        <f t="shared" si="10"/>
        <v>26799.333000000002</v>
      </c>
    </row>
    <row r="158" spans="2:11" x14ac:dyDescent="0.25">
      <c r="B158" s="8" t="s">
        <v>542</v>
      </c>
      <c r="C158" s="93" t="s">
        <v>542</v>
      </c>
      <c r="D158" s="8" t="s">
        <v>543</v>
      </c>
      <c r="E158" s="250">
        <v>0</v>
      </c>
      <c r="F158" s="187">
        <v>0</v>
      </c>
      <c r="G158" s="187">
        <v>0</v>
      </c>
      <c r="H158" s="188">
        <v>8121.01</v>
      </c>
      <c r="I158" s="188">
        <f t="shared" si="8"/>
        <v>1624.2020000000002</v>
      </c>
      <c r="J158" s="188">
        <f t="shared" si="9"/>
        <v>812.10100000000011</v>
      </c>
      <c r="K158" s="189">
        <f t="shared" si="10"/>
        <v>0</v>
      </c>
    </row>
    <row r="159" spans="2:11" x14ac:dyDescent="0.25">
      <c r="B159" s="8" t="s">
        <v>544</v>
      </c>
      <c r="C159" s="93" t="s">
        <v>544</v>
      </c>
      <c r="D159" s="8" t="s">
        <v>545</v>
      </c>
      <c r="E159" s="250">
        <v>195745.35</v>
      </c>
      <c r="F159" s="187">
        <v>490</v>
      </c>
      <c r="G159" s="187">
        <v>45</v>
      </c>
      <c r="H159" s="188">
        <v>8121.01</v>
      </c>
      <c r="I159" s="188">
        <f t="shared" si="8"/>
        <v>1624.2020000000002</v>
      </c>
      <c r="J159" s="188">
        <f t="shared" si="9"/>
        <v>812.10100000000011</v>
      </c>
      <c r="K159" s="189">
        <f t="shared" si="10"/>
        <v>832403.52500000014</v>
      </c>
    </row>
    <row r="160" spans="2:11" x14ac:dyDescent="0.25">
      <c r="B160" s="8" t="s">
        <v>546</v>
      </c>
      <c r="C160" s="93" t="s">
        <v>546</v>
      </c>
      <c r="D160" s="8" t="s">
        <v>698</v>
      </c>
      <c r="E160" s="250">
        <v>0</v>
      </c>
      <c r="F160" s="187">
        <v>0</v>
      </c>
      <c r="G160" s="187">
        <v>0</v>
      </c>
      <c r="H160" s="188">
        <v>8121.01</v>
      </c>
      <c r="I160" s="188">
        <f>MAX(H160*0.2,400)</f>
        <v>1624.2020000000002</v>
      </c>
      <c r="J160" s="188">
        <f>MAX(H160*0.1,200)</f>
        <v>812.10100000000011</v>
      </c>
      <c r="K160" s="189">
        <f t="shared" si="10"/>
        <v>0</v>
      </c>
    </row>
    <row r="161" spans="2:11" x14ac:dyDescent="0.25">
      <c r="B161" s="8" t="s">
        <v>548</v>
      </c>
      <c r="C161" s="93" t="s">
        <v>548</v>
      </c>
      <c r="D161" s="8" t="s">
        <v>549</v>
      </c>
      <c r="E161" s="250">
        <v>13537.51</v>
      </c>
      <c r="F161" s="187">
        <v>32</v>
      </c>
      <c r="G161" s="187">
        <v>5</v>
      </c>
      <c r="H161" s="188">
        <v>8121.01</v>
      </c>
      <c r="I161" s="188">
        <f t="shared" si="8"/>
        <v>1624.2020000000002</v>
      </c>
      <c r="J161" s="188">
        <f t="shared" si="9"/>
        <v>812.10100000000011</v>
      </c>
      <c r="K161" s="189">
        <f t="shared" si="10"/>
        <v>56034.969000000005</v>
      </c>
    </row>
    <row r="162" spans="2:11" x14ac:dyDescent="0.25">
      <c r="B162" s="8" t="s">
        <v>550</v>
      </c>
      <c r="C162" s="93" t="s">
        <v>550</v>
      </c>
      <c r="D162" s="8" t="s">
        <v>551</v>
      </c>
      <c r="E162" s="250">
        <v>3658.77</v>
      </c>
      <c r="F162" s="187">
        <v>7</v>
      </c>
      <c r="G162" s="187">
        <v>3</v>
      </c>
      <c r="H162" s="188">
        <v>8121.01</v>
      </c>
      <c r="I162" s="188">
        <f t="shared" si="8"/>
        <v>1624.2020000000002</v>
      </c>
      <c r="J162" s="188">
        <f t="shared" si="9"/>
        <v>812.10100000000011</v>
      </c>
      <c r="K162" s="189">
        <f t="shared" si="10"/>
        <v>13805.717000000001</v>
      </c>
    </row>
    <row r="163" spans="2:11" x14ac:dyDescent="0.25">
      <c r="B163" s="8" t="s">
        <v>552</v>
      </c>
      <c r="C163" s="93" t="s">
        <v>552</v>
      </c>
      <c r="D163" s="8" t="s">
        <v>553</v>
      </c>
      <c r="E163" s="250">
        <v>2561.15</v>
      </c>
      <c r="F163" s="187">
        <v>6</v>
      </c>
      <c r="G163" s="187">
        <v>1</v>
      </c>
      <c r="H163" s="188">
        <v>8121.01</v>
      </c>
      <c r="I163" s="188">
        <f t="shared" si="8"/>
        <v>1624.2020000000002</v>
      </c>
      <c r="J163" s="188">
        <f t="shared" si="9"/>
        <v>812.10100000000011</v>
      </c>
      <c r="K163" s="189">
        <f t="shared" si="10"/>
        <v>10557.313000000002</v>
      </c>
    </row>
    <row r="164" spans="2:11" x14ac:dyDescent="0.25">
      <c r="B164" s="8" t="s">
        <v>554</v>
      </c>
      <c r="C164" s="93" t="s">
        <v>554</v>
      </c>
      <c r="D164" s="8" t="s">
        <v>555</v>
      </c>
      <c r="E164" s="250">
        <v>0</v>
      </c>
      <c r="F164" s="187">
        <v>0</v>
      </c>
      <c r="G164" s="187">
        <v>0</v>
      </c>
      <c r="H164" s="188">
        <v>8121.01</v>
      </c>
      <c r="I164" s="188">
        <f t="shared" si="8"/>
        <v>1624.2020000000002</v>
      </c>
      <c r="J164" s="188">
        <f t="shared" si="9"/>
        <v>812.10100000000011</v>
      </c>
      <c r="K164" s="189">
        <f t="shared" si="10"/>
        <v>0</v>
      </c>
    </row>
    <row r="165" spans="2:11" x14ac:dyDescent="0.25">
      <c r="B165" s="8" t="s">
        <v>556</v>
      </c>
      <c r="C165" s="93" t="s">
        <v>556</v>
      </c>
      <c r="D165" s="8" t="s">
        <v>557</v>
      </c>
      <c r="E165" s="250">
        <v>1463.52</v>
      </c>
      <c r="F165" s="187">
        <v>4</v>
      </c>
      <c r="G165" s="187">
        <v>0</v>
      </c>
      <c r="H165" s="188">
        <v>8121.01</v>
      </c>
      <c r="I165" s="188">
        <f t="shared" si="8"/>
        <v>1624.2020000000002</v>
      </c>
      <c r="J165" s="188">
        <f t="shared" si="9"/>
        <v>812.10100000000011</v>
      </c>
      <c r="K165" s="189">
        <f t="shared" si="10"/>
        <v>6496.8080000000009</v>
      </c>
    </row>
    <row r="166" spans="2:11" x14ac:dyDescent="0.25">
      <c r="B166" s="8" t="s">
        <v>558</v>
      </c>
      <c r="C166" s="93" t="s">
        <v>558</v>
      </c>
      <c r="D166" s="8" t="s">
        <v>559</v>
      </c>
      <c r="E166" s="250">
        <v>365.88</v>
      </c>
      <c r="F166" s="187">
        <v>1</v>
      </c>
      <c r="G166" s="187">
        <v>0</v>
      </c>
      <c r="H166" s="188">
        <v>8121.01</v>
      </c>
      <c r="I166" s="188">
        <f t="shared" si="8"/>
        <v>1624.2020000000002</v>
      </c>
      <c r="J166" s="188">
        <f t="shared" si="9"/>
        <v>812.10100000000011</v>
      </c>
      <c r="K166" s="189">
        <f t="shared" si="10"/>
        <v>1624.2020000000002</v>
      </c>
    </row>
    <row r="167" spans="2:11" x14ac:dyDescent="0.25">
      <c r="B167" s="8" t="s">
        <v>560</v>
      </c>
      <c r="C167" s="93" t="s">
        <v>560</v>
      </c>
      <c r="D167" s="8" t="s">
        <v>699</v>
      </c>
      <c r="E167" s="250">
        <v>62199.47</v>
      </c>
      <c r="F167" s="187">
        <v>157</v>
      </c>
      <c r="G167" s="187">
        <v>13</v>
      </c>
      <c r="H167" s="188">
        <v>8121.01</v>
      </c>
      <c r="I167" s="188">
        <f t="shared" si="8"/>
        <v>1624.2020000000002</v>
      </c>
      <c r="J167" s="188">
        <f t="shared" si="9"/>
        <v>812.10100000000011</v>
      </c>
      <c r="K167" s="189">
        <f t="shared" si="10"/>
        <v>265557.02700000006</v>
      </c>
    </row>
    <row r="168" spans="2:11" x14ac:dyDescent="0.25">
      <c r="B168" s="8" t="s">
        <v>562</v>
      </c>
      <c r="C168" s="93" t="s">
        <v>562</v>
      </c>
      <c r="D168" s="8" t="s">
        <v>563</v>
      </c>
      <c r="E168" s="250">
        <v>27440.89</v>
      </c>
      <c r="F168" s="187">
        <v>64</v>
      </c>
      <c r="G168" s="187">
        <v>11</v>
      </c>
      <c r="H168" s="188">
        <v>8121.01</v>
      </c>
      <c r="I168" s="188">
        <f t="shared" si="8"/>
        <v>1624.2020000000002</v>
      </c>
      <c r="J168" s="188">
        <f t="shared" si="9"/>
        <v>812.10100000000011</v>
      </c>
      <c r="K168" s="189">
        <f t="shared" si="10"/>
        <v>112882.03900000002</v>
      </c>
    </row>
    <row r="169" spans="2:11" x14ac:dyDescent="0.25">
      <c r="B169" s="8" t="s">
        <v>564</v>
      </c>
      <c r="C169" s="93" t="s">
        <v>564</v>
      </c>
      <c r="D169" s="8" t="s">
        <v>700</v>
      </c>
      <c r="E169" s="250">
        <v>108299.93</v>
      </c>
      <c r="F169" s="187">
        <v>241</v>
      </c>
      <c r="G169" s="187">
        <v>55</v>
      </c>
      <c r="H169" s="188">
        <v>8121.01</v>
      </c>
      <c r="I169" s="188">
        <f t="shared" si="8"/>
        <v>1624.2020000000002</v>
      </c>
      <c r="J169" s="188">
        <f t="shared" si="9"/>
        <v>812.10100000000011</v>
      </c>
      <c r="K169" s="189">
        <f t="shared" si="10"/>
        <v>436098.23700000002</v>
      </c>
    </row>
    <row r="170" spans="2:11" x14ac:dyDescent="0.25">
      <c r="B170" s="8" t="s">
        <v>566</v>
      </c>
      <c r="C170" s="93" t="s">
        <v>566</v>
      </c>
      <c r="D170" s="8" t="s">
        <v>567</v>
      </c>
      <c r="E170" s="250">
        <v>44637.22</v>
      </c>
      <c r="F170" s="187">
        <v>108</v>
      </c>
      <c r="G170" s="187">
        <v>14</v>
      </c>
      <c r="H170" s="188">
        <v>8121.01</v>
      </c>
      <c r="I170" s="188">
        <f t="shared" si="8"/>
        <v>1624.2020000000002</v>
      </c>
      <c r="J170" s="188">
        <f t="shared" si="9"/>
        <v>812.10100000000011</v>
      </c>
      <c r="K170" s="189">
        <f t="shared" si="10"/>
        <v>186783.23</v>
      </c>
    </row>
    <row r="171" spans="2:11" x14ac:dyDescent="0.25">
      <c r="B171" s="8" t="s">
        <v>568</v>
      </c>
      <c r="C171" s="93" t="s">
        <v>568</v>
      </c>
      <c r="D171" s="8" t="s">
        <v>701</v>
      </c>
      <c r="E171" s="250">
        <v>27075</v>
      </c>
      <c r="F171" s="187">
        <v>62</v>
      </c>
      <c r="G171" s="187">
        <v>12</v>
      </c>
      <c r="H171" s="188">
        <v>8121.01</v>
      </c>
      <c r="I171" s="188">
        <f t="shared" ref="I171:I175" si="11">MAX(H171*0.2,400)</f>
        <v>1624.2020000000002</v>
      </c>
      <c r="J171" s="188">
        <f t="shared" ref="J171:J175" si="12">MAX(H171*0.1,200)</f>
        <v>812.10100000000011</v>
      </c>
      <c r="K171" s="189">
        <f t="shared" ref="K171:K175" si="13">SUM(I171*F171)+(G171*J171)</f>
        <v>110445.73600000002</v>
      </c>
    </row>
    <row r="172" spans="2:11" x14ac:dyDescent="0.25">
      <c r="B172" s="8" t="s">
        <v>233</v>
      </c>
      <c r="C172" s="93" t="s">
        <v>233</v>
      </c>
      <c r="D172" s="8" t="s">
        <v>702</v>
      </c>
      <c r="E172" s="250">
        <v>1160932.42</v>
      </c>
      <c r="F172" s="187">
        <v>2691</v>
      </c>
      <c r="G172" s="187">
        <v>482</v>
      </c>
      <c r="H172" s="188">
        <v>8121.01</v>
      </c>
      <c r="I172" s="188">
        <f t="shared" si="11"/>
        <v>1624.2020000000002</v>
      </c>
      <c r="J172" s="188">
        <f t="shared" si="12"/>
        <v>812.10100000000011</v>
      </c>
      <c r="K172" s="189">
        <f t="shared" si="13"/>
        <v>4762160.2640000004</v>
      </c>
    </row>
    <row r="173" spans="2:11" x14ac:dyDescent="0.25">
      <c r="B173" s="8" t="s">
        <v>571</v>
      </c>
      <c r="C173" s="93" t="s">
        <v>571</v>
      </c>
      <c r="D173" s="8" t="s">
        <v>572</v>
      </c>
      <c r="E173" s="250">
        <v>22318.51</v>
      </c>
      <c r="F173" s="187">
        <v>44</v>
      </c>
      <c r="G173" s="187">
        <v>17</v>
      </c>
      <c r="H173" s="188">
        <v>8121.01</v>
      </c>
      <c r="I173" s="188">
        <f t="shared" si="11"/>
        <v>1624.2020000000002</v>
      </c>
      <c r="J173" s="188">
        <f t="shared" si="12"/>
        <v>812.10100000000011</v>
      </c>
      <c r="K173" s="189">
        <f t="shared" si="13"/>
        <v>85270.60500000001</v>
      </c>
    </row>
    <row r="174" spans="2:11" x14ac:dyDescent="0.25">
      <c r="B174" s="8" t="s">
        <v>573</v>
      </c>
      <c r="C174" s="93" t="s">
        <v>573</v>
      </c>
      <c r="D174" s="8" t="s">
        <v>703</v>
      </c>
      <c r="E174" s="250">
        <v>92567.33</v>
      </c>
      <c r="F174" s="187">
        <v>222</v>
      </c>
      <c r="G174" s="187">
        <v>31</v>
      </c>
      <c r="H174" s="188">
        <v>8121.01</v>
      </c>
      <c r="I174" s="188">
        <f t="shared" si="11"/>
        <v>1624.2020000000002</v>
      </c>
      <c r="J174" s="188">
        <f t="shared" si="12"/>
        <v>812.10100000000011</v>
      </c>
      <c r="K174" s="189">
        <f t="shared" si="13"/>
        <v>385747.97500000003</v>
      </c>
    </row>
    <row r="175" spans="2:11" x14ac:dyDescent="0.25">
      <c r="B175" s="8" t="s">
        <v>575</v>
      </c>
      <c r="C175" s="93" t="s">
        <v>575</v>
      </c>
      <c r="D175" s="8" t="s">
        <v>576</v>
      </c>
      <c r="E175" s="250">
        <v>24513.85</v>
      </c>
      <c r="F175" s="187">
        <v>56</v>
      </c>
      <c r="G175" s="187">
        <v>11</v>
      </c>
      <c r="H175" s="188">
        <v>8121.01</v>
      </c>
      <c r="I175" s="188">
        <f t="shared" si="11"/>
        <v>1624.2020000000002</v>
      </c>
      <c r="J175" s="188">
        <f t="shared" si="12"/>
        <v>812.10100000000011</v>
      </c>
      <c r="K175" s="189">
        <f t="shared" si="13"/>
        <v>99888.42300000001</v>
      </c>
    </row>
    <row r="176" spans="2:11" x14ac:dyDescent="0.25">
      <c r="B176" s="8" t="s">
        <v>577</v>
      </c>
      <c r="C176" s="93" t="s">
        <v>577</v>
      </c>
      <c r="D176" s="8" t="s">
        <v>578</v>
      </c>
      <c r="E176" s="250">
        <v>0</v>
      </c>
      <c r="F176" s="187">
        <v>0</v>
      </c>
      <c r="G176" s="187">
        <v>0</v>
      </c>
      <c r="H176" s="188">
        <v>8121.01</v>
      </c>
      <c r="I176" s="188">
        <f t="shared" si="8"/>
        <v>1624.2020000000002</v>
      </c>
      <c r="J176" s="188">
        <f t="shared" si="9"/>
        <v>812.10100000000011</v>
      </c>
      <c r="K176" s="189">
        <f t="shared" si="10"/>
        <v>0</v>
      </c>
    </row>
    <row r="177" spans="2:11" x14ac:dyDescent="0.25">
      <c r="B177" s="8" t="s">
        <v>579</v>
      </c>
      <c r="C177" s="93" t="s">
        <v>579</v>
      </c>
      <c r="D177" s="8" t="s">
        <v>580</v>
      </c>
      <c r="E177" s="250">
        <v>365.88</v>
      </c>
      <c r="F177" s="187">
        <v>1</v>
      </c>
      <c r="G177" s="187">
        <v>0</v>
      </c>
      <c r="H177" s="188">
        <v>8121.01</v>
      </c>
      <c r="I177" s="188">
        <f t="shared" si="8"/>
        <v>1624.2020000000002</v>
      </c>
      <c r="J177" s="188">
        <f t="shared" si="9"/>
        <v>812.10100000000011</v>
      </c>
      <c r="K177" s="189">
        <f t="shared" si="10"/>
        <v>1624.2020000000002</v>
      </c>
    </row>
    <row r="178" spans="2:11" x14ac:dyDescent="0.25">
      <c r="B178" s="8" t="s">
        <v>581</v>
      </c>
      <c r="C178" s="93" t="s">
        <v>581</v>
      </c>
      <c r="D178" s="8" t="s">
        <v>582</v>
      </c>
      <c r="E178" s="250">
        <v>0</v>
      </c>
      <c r="F178" s="187">
        <v>0</v>
      </c>
      <c r="G178" s="187">
        <v>0</v>
      </c>
      <c r="H178" s="188">
        <v>8121.01</v>
      </c>
      <c r="I178" s="188">
        <f t="shared" si="8"/>
        <v>1624.2020000000002</v>
      </c>
      <c r="J178" s="188">
        <f t="shared" si="9"/>
        <v>812.10100000000011</v>
      </c>
      <c r="K178" s="189">
        <f t="shared" si="10"/>
        <v>0</v>
      </c>
    </row>
    <row r="179" spans="2:11" x14ac:dyDescent="0.25">
      <c r="B179" s="8" t="s">
        <v>583</v>
      </c>
      <c r="C179" s="93" t="s">
        <v>583</v>
      </c>
      <c r="D179" s="8" t="s">
        <v>584</v>
      </c>
      <c r="E179" s="250">
        <v>58906.48</v>
      </c>
      <c r="F179" s="187">
        <v>141</v>
      </c>
      <c r="G179" s="187">
        <v>20</v>
      </c>
      <c r="H179" s="188">
        <v>8121.01</v>
      </c>
      <c r="I179" s="188">
        <f t="shared" si="8"/>
        <v>1624.2020000000002</v>
      </c>
      <c r="J179" s="188">
        <f t="shared" si="9"/>
        <v>812.10100000000011</v>
      </c>
      <c r="K179" s="189">
        <f t="shared" si="10"/>
        <v>245254.50200000001</v>
      </c>
    </row>
    <row r="180" spans="2:11" x14ac:dyDescent="0.25">
      <c r="B180" s="8" t="s">
        <v>585</v>
      </c>
      <c r="C180" s="93" t="s">
        <v>585</v>
      </c>
      <c r="D180" s="8" t="s">
        <v>586</v>
      </c>
      <c r="E180" s="250">
        <v>33660.870000000003</v>
      </c>
      <c r="F180" s="187">
        <v>83</v>
      </c>
      <c r="G180" s="187">
        <v>9</v>
      </c>
      <c r="H180" s="188">
        <v>8121.01</v>
      </c>
      <c r="I180" s="188">
        <f t="shared" si="8"/>
        <v>1624.2020000000002</v>
      </c>
      <c r="J180" s="188">
        <f t="shared" si="9"/>
        <v>812.10100000000011</v>
      </c>
      <c r="K180" s="189">
        <f t="shared" si="10"/>
        <v>142117.67500000005</v>
      </c>
    </row>
    <row r="181" spans="2:11" x14ac:dyDescent="0.25">
      <c r="B181" s="8" t="s">
        <v>587</v>
      </c>
      <c r="C181" s="93" t="s">
        <v>587</v>
      </c>
      <c r="D181" s="8" t="s">
        <v>588</v>
      </c>
      <c r="E181" s="250">
        <v>5488.14</v>
      </c>
      <c r="F181" s="187">
        <v>9</v>
      </c>
      <c r="G181" s="187">
        <v>6</v>
      </c>
      <c r="H181" s="188">
        <v>8121.01</v>
      </c>
      <c r="I181" s="188">
        <f t="shared" si="8"/>
        <v>1624.2020000000002</v>
      </c>
      <c r="J181" s="188">
        <f t="shared" si="9"/>
        <v>812.10100000000011</v>
      </c>
      <c r="K181" s="189">
        <f t="shared" si="10"/>
        <v>19490.424000000003</v>
      </c>
    </row>
    <row r="182" spans="2:11" x14ac:dyDescent="0.25">
      <c r="B182" s="8" t="s">
        <v>589</v>
      </c>
      <c r="C182" s="93" t="s">
        <v>589</v>
      </c>
      <c r="D182" s="8" t="s">
        <v>590</v>
      </c>
      <c r="E182" s="250">
        <v>365.87</v>
      </c>
      <c r="F182" s="187">
        <v>0</v>
      </c>
      <c r="G182" s="187">
        <v>1</v>
      </c>
      <c r="H182" s="188">
        <v>8121.01</v>
      </c>
      <c r="I182" s="188">
        <f t="shared" si="8"/>
        <v>1624.2020000000002</v>
      </c>
      <c r="J182" s="188">
        <f t="shared" si="9"/>
        <v>812.10100000000011</v>
      </c>
      <c r="K182" s="189">
        <f t="shared" si="10"/>
        <v>812.10100000000011</v>
      </c>
    </row>
    <row r="183" spans="2:11" x14ac:dyDescent="0.25">
      <c r="B183" s="8" t="s">
        <v>591</v>
      </c>
      <c r="C183" s="93" t="s">
        <v>591</v>
      </c>
      <c r="D183" s="8" t="s">
        <v>704</v>
      </c>
      <c r="E183" s="250">
        <v>675046.45</v>
      </c>
      <c r="F183" s="187">
        <v>1630</v>
      </c>
      <c r="G183" s="187">
        <v>215</v>
      </c>
      <c r="H183" s="188">
        <v>8121.01</v>
      </c>
      <c r="I183" s="188">
        <f t="shared" si="8"/>
        <v>1624.2020000000002</v>
      </c>
      <c r="J183" s="188">
        <f t="shared" si="9"/>
        <v>812.10100000000011</v>
      </c>
      <c r="K183" s="189">
        <f t="shared" si="10"/>
        <v>2822050.9750000001</v>
      </c>
    </row>
    <row r="184" spans="2:11" x14ac:dyDescent="0.25">
      <c r="C184" s="94"/>
      <c r="D184" s="95" t="s">
        <v>825</v>
      </c>
      <c r="E184" s="251">
        <v>0</v>
      </c>
      <c r="F184" s="97">
        <v>0</v>
      </c>
      <c r="G184" s="97">
        <v>0</v>
      </c>
      <c r="H184" s="97"/>
      <c r="I184" s="96"/>
      <c r="J184" s="96"/>
      <c r="K184" s="98"/>
    </row>
    <row r="185" spans="2:11" x14ac:dyDescent="0.25">
      <c r="C185" s="94"/>
      <c r="D185" s="95" t="s">
        <v>56</v>
      </c>
      <c r="E185" s="96">
        <f>SUM(E5:E184)</f>
        <v>25257712.969999999</v>
      </c>
      <c r="F185" s="96">
        <f>SUM(F5:F184)</f>
        <v>60926</v>
      </c>
      <c r="G185" s="96">
        <f>SUM(G5:G184)</f>
        <v>8107</v>
      </c>
      <c r="H185" s="97"/>
      <c r="I185" s="96"/>
      <c r="J185" s="96"/>
      <c r="K185" s="98">
        <f>SUM(K5:K184)</f>
        <v>37685989.604999997</v>
      </c>
    </row>
    <row r="186" spans="2:11" x14ac:dyDescent="0.25">
      <c r="D186" s="99" t="s">
        <v>640</v>
      </c>
      <c r="E186" s="100">
        <f>E185/K185</f>
        <v>0.67021493225293804</v>
      </c>
      <c r="F186" s="14" t="s">
        <v>641</v>
      </c>
      <c r="G186" s="9">
        <f>G185+F185</f>
        <v>69033</v>
      </c>
      <c r="J186" s="14" t="s">
        <v>642</v>
      </c>
      <c r="K186" s="9">
        <f>K185-E185</f>
        <v>12428276.634999998</v>
      </c>
    </row>
  </sheetData>
  <hyperlinks>
    <hyperlink ref="M1" r:id="rId1" display="https://advance.lexis.com/api/document/collection/statutes-legislation/id/61P5-WTJ1-DYDC-J2T0-00008-00?cite=C.R.S.%2022-24-104&amp;context=1000516" xr:uid="{3717008B-ED68-47C4-BB40-A9174E49BB8B}"/>
  </hyperlinks>
  <printOptions horizontalCentered="1"/>
  <pageMargins left="0.5" right="0.5" top="0.5" bottom="1" header="0.5" footer="0.5"/>
  <pageSetup scale="71" fitToHeight="0" orientation="landscape" r:id="rId2"/>
  <headerFooter scaleWithDoc="0" alignWithMargins="0">
    <oddFooter>&amp;C&amp;P&amp;RCDE, CDE, School Finance and Operations
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I69"/>
  <sheetViews>
    <sheetView tabSelected="1" topLeftCell="A27" workbookViewId="0">
      <selection activeCell="E40" sqref="E40"/>
    </sheetView>
  </sheetViews>
  <sheetFormatPr defaultRowHeight="15" x14ac:dyDescent="0.25"/>
  <cols>
    <col min="1" max="1" width="7.7109375" style="53" customWidth="1"/>
    <col min="2" max="2" width="57.28515625" customWidth="1"/>
    <col min="3" max="3" width="10" style="53" bestFit="1" customWidth="1"/>
    <col min="4" max="4" width="10" style="53" customWidth="1"/>
    <col min="5" max="9" width="15.140625" style="1" customWidth="1"/>
    <col min="10" max="255" width="9.140625" style="1"/>
    <col min="256" max="256" width="7.7109375" style="1" customWidth="1"/>
    <col min="257" max="257" width="57.28515625" style="1" customWidth="1"/>
    <col min="258" max="258" width="10" style="1" bestFit="1" customWidth="1"/>
    <col min="259" max="259" width="9.140625" style="1"/>
    <col min="260" max="265" width="15.140625" style="1" customWidth="1"/>
    <col min="266" max="511" width="9.140625" style="1"/>
    <col min="512" max="512" width="7.7109375" style="1" customWidth="1"/>
    <col min="513" max="513" width="57.28515625" style="1" customWidth="1"/>
    <col min="514" max="514" width="10" style="1" bestFit="1" customWidth="1"/>
    <col min="515" max="515" width="9.140625" style="1"/>
    <col min="516" max="521" width="15.140625" style="1" customWidth="1"/>
    <col min="522" max="767" width="9.140625" style="1"/>
    <col min="768" max="768" width="7.7109375" style="1" customWidth="1"/>
    <col min="769" max="769" width="57.28515625" style="1" customWidth="1"/>
    <col min="770" max="770" width="10" style="1" bestFit="1" customWidth="1"/>
    <col min="771" max="771" width="9.140625" style="1"/>
    <col min="772" max="777" width="15.140625" style="1" customWidth="1"/>
    <col min="778" max="1023" width="9.140625" style="1"/>
    <col min="1024" max="1024" width="7.7109375" style="1" customWidth="1"/>
    <col min="1025" max="1025" width="57.28515625" style="1" customWidth="1"/>
    <col min="1026" max="1026" width="10" style="1" bestFit="1" customWidth="1"/>
    <col min="1027" max="1027" width="9.140625" style="1"/>
    <col min="1028" max="1033" width="15.140625" style="1" customWidth="1"/>
    <col min="1034" max="1279" width="9.140625" style="1"/>
    <col min="1280" max="1280" width="7.7109375" style="1" customWidth="1"/>
    <col min="1281" max="1281" width="57.28515625" style="1" customWidth="1"/>
    <col min="1282" max="1282" width="10" style="1" bestFit="1" customWidth="1"/>
    <col min="1283" max="1283" width="9.140625" style="1"/>
    <col min="1284" max="1289" width="15.140625" style="1" customWidth="1"/>
    <col min="1290" max="1535" width="9.140625" style="1"/>
    <col min="1536" max="1536" width="7.7109375" style="1" customWidth="1"/>
    <col min="1537" max="1537" width="57.28515625" style="1" customWidth="1"/>
    <col min="1538" max="1538" width="10" style="1" bestFit="1" customWidth="1"/>
    <col min="1539" max="1539" width="9.140625" style="1"/>
    <col min="1540" max="1545" width="15.140625" style="1" customWidth="1"/>
    <col min="1546" max="1791" width="9.140625" style="1"/>
    <col min="1792" max="1792" width="7.7109375" style="1" customWidth="1"/>
    <col min="1793" max="1793" width="57.28515625" style="1" customWidth="1"/>
    <col min="1794" max="1794" width="10" style="1" bestFit="1" customWidth="1"/>
    <col min="1795" max="1795" width="9.140625" style="1"/>
    <col min="1796" max="1801" width="15.140625" style="1" customWidth="1"/>
    <col min="1802" max="2047" width="9.140625" style="1"/>
    <col min="2048" max="2048" width="7.7109375" style="1" customWidth="1"/>
    <col min="2049" max="2049" width="57.28515625" style="1" customWidth="1"/>
    <col min="2050" max="2050" width="10" style="1" bestFit="1" customWidth="1"/>
    <col min="2051" max="2051" width="9.140625" style="1"/>
    <col min="2052" max="2057" width="15.140625" style="1" customWidth="1"/>
    <col min="2058" max="2303" width="9.140625" style="1"/>
    <col min="2304" max="2304" width="7.7109375" style="1" customWidth="1"/>
    <col min="2305" max="2305" width="57.28515625" style="1" customWidth="1"/>
    <col min="2306" max="2306" width="10" style="1" bestFit="1" customWidth="1"/>
    <col min="2307" max="2307" width="9.140625" style="1"/>
    <col min="2308" max="2313" width="15.140625" style="1" customWidth="1"/>
    <col min="2314" max="2559" width="9.140625" style="1"/>
    <col min="2560" max="2560" width="7.7109375" style="1" customWidth="1"/>
    <col min="2561" max="2561" width="57.28515625" style="1" customWidth="1"/>
    <col min="2562" max="2562" width="10" style="1" bestFit="1" customWidth="1"/>
    <col min="2563" max="2563" width="9.140625" style="1"/>
    <col min="2564" max="2569" width="15.140625" style="1" customWidth="1"/>
    <col min="2570" max="2815" width="9.140625" style="1"/>
    <col min="2816" max="2816" width="7.7109375" style="1" customWidth="1"/>
    <col min="2817" max="2817" width="57.28515625" style="1" customWidth="1"/>
    <col min="2818" max="2818" width="10" style="1" bestFit="1" customWidth="1"/>
    <col min="2819" max="2819" width="9.140625" style="1"/>
    <col min="2820" max="2825" width="15.140625" style="1" customWidth="1"/>
    <col min="2826" max="3071" width="9.140625" style="1"/>
    <col min="3072" max="3072" width="7.7109375" style="1" customWidth="1"/>
    <col min="3073" max="3073" width="57.28515625" style="1" customWidth="1"/>
    <col min="3074" max="3074" width="10" style="1" bestFit="1" customWidth="1"/>
    <col min="3075" max="3075" width="9.140625" style="1"/>
    <col min="3076" max="3081" width="15.140625" style="1" customWidth="1"/>
    <col min="3082" max="3327" width="9.140625" style="1"/>
    <col min="3328" max="3328" width="7.7109375" style="1" customWidth="1"/>
    <col min="3329" max="3329" width="57.28515625" style="1" customWidth="1"/>
    <col min="3330" max="3330" width="10" style="1" bestFit="1" customWidth="1"/>
    <col min="3331" max="3331" width="9.140625" style="1"/>
    <col min="3332" max="3337" width="15.140625" style="1" customWidth="1"/>
    <col min="3338" max="3583" width="9.140625" style="1"/>
    <col min="3584" max="3584" width="7.7109375" style="1" customWidth="1"/>
    <col min="3585" max="3585" width="57.28515625" style="1" customWidth="1"/>
    <col min="3586" max="3586" width="10" style="1" bestFit="1" customWidth="1"/>
    <col min="3587" max="3587" width="9.140625" style="1"/>
    <col min="3588" max="3593" width="15.140625" style="1" customWidth="1"/>
    <col min="3594" max="3839" width="9.140625" style="1"/>
    <col min="3840" max="3840" width="7.7109375" style="1" customWidth="1"/>
    <col min="3841" max="3841" width="57.28515625" style="1" customWidth="1"/>
    <col min="3842" max="3842" width="10" style="1" bestFit="1" customWidth="1"/>
    <col min="3843" max="3843" width="9.140625" style="1"/>
    <col min="3844" max="3849" width="15.140625" style="1" customWidth="1"/>
    <col min="3850" max="4095" width="9.140625" style="1"/>
    <col min="4096" max="4096" width="7.7109375" style="1" customWidth="1"/>
    <col min="4097" max="4097" width="57.28515625" style="1" customWidth="1"/>
    <col min="4098" max="4098" width="10" style="1" bestFit="1" customWidth="1"/>
    <col min="4099" max="4099" width="9.140625" style="1"/>
    <col min="4100" max="4105" width="15.140625" style="1" customWidth="1"/>
    <col min="4106" max="4351" width="9.140625" style="1"/>
    <col min="4352" max="4352" width="7.7109375" style="1" customWidth="1"/>
    <col min="4353" max="4353" width="57.28515625" style="1" customWidth="1"/>
    <col min="4354" max="4354" width="10" style="1" bestFit="1" customWidth="1"/>
    <col min="4355" max="4355" width="9.140625" style="1"/>
    <col min="4356" max="4361" width="15.140625" style="1" customWidth="1"/>
    <col min="4362" max="4607" width="9.140625" style="1"/>
    <col min="4608" max="4608" width="7.7109375" style="1" customWidth="1"/>
    <col min="4609" max="4609" width="57.28515625" style="1" customWidth="1"/>
    <col min="4610" max="4610" width="10" style="1" bestFit="1" customWidth="1"/>
    <col min="4611" max="4611" width="9.140625" style="1"/>
    <col min="4612" max="4617" width="15.140625" style="1" customWidth="1"/>
    <col min="4618" max="4863" width="9.140625" style="1"/>
    <col min="4864" max="4864" width="7.7109375" style="1" customWidth="1"/>
    <col min="4865" max="4865" width="57.28515625" style="1" customWidth="1"/>
    <col min="4866" max="4866" width="10" style="1" bestFit="1" customWidth="1"/>
    <col min="4867" max="4867" width="9.140625" style="1"/>
    <col min="4868" max="4873" width="15.140625" style="1" customWidth="1"/>
    <col min="4874" max="5119" width="9.140625" style="1"/>
    <col min="5120" max="5120" width="7.7109375" style="1" customWidth="1"/>
    <col min="5121" max="5121" width="57.28515625" style="1" customWidth="1"/>
    <col min="5122" max="5122" width="10" style="1" bestFit="1" customWidth="1"/>
    <col min="5123" max="5123" width="9.140625" style="1"/>
    <col min="5124" max="5129" width="15.140625" style="1" customWidth="1"/>
    <col min="5130" max="5375" width="9.140625" style="1"/>
    <col min="5376" max="5376" width="7.7109375" style="1" customWidth="1"/>
    <col min="5377" max="5377" width="57.28515625" style="1" customWidth="1"/>
    <col min="5378" max="5378" width="10" style="1" bestFit="1" customWidth="1"/>
    <col min="5379" max="5379" width="9.140625" style="1"/>
    <col min="5380" max="5385" width="15.140625" style="1" customWidth="1"/>
    <col min="5386" max="5631" width="9.140625" style="1"/>
    <col min="5632" max="5632" width="7.7109375" style="1" customWidth="1"/>
    <col min="5633" max="5633" width="57.28515625" style="1" customWidth="1"/>
    <col min="5634" max="5634" width="10" style="1" bestFit="1" customWidth="1"/>
    <col min="5635" max="5635" width="9.140625" style="1"/>
    <col min="5636" max="5641" width="15.140625" style="1" customWidth="1"/>
    <col min="5642" max="5887" width="9.140625" style="1"/>
    <col min="5888" max="5888" width="7.7109375" style="1" customWidth="1"/>
    <col min="5889" max="5889" width="57.28515625" style="1" customWidth="1"/>
    <col min="5890" max="5890" width="10" style="1" bestFit="1" customWidth="1"/>
    <col min="5891" max="5891" width="9.140625" style="1"/>
    <col min="5892" max="5897" width="15.140625" style="1" customWidth="1"/>
    <col min="5898" max="6143" width="9.140625" style="1"/>
    <col min="6144" max="6144" width="7.7109375" style="1" customWidth="1"/>
    <col min="6145" max="6145" width="57.28515625" style="1" customWidth="1"/>
    <col min="6146" max="6146" width="10" style="1" bestFit="1" customWidth="1"/>
    <col min="6147" max="6147" width="9.140625" style="1"/>
    <col min="6148" max="6153" width="15.140625" style="1" customWidth="1"/>
    <col min="6154" max="6399" width="9.140625" style="1"/>
    <col min="6400" max="6400" width="7.7109375" style="1" customWidth="1"/>
    <col min="6401" max="6401" width="57.28515625" style="1" customWidth="1"/>
    <col min="6402" max="6402" width="10" style="1" bestFit="1" customWidth="1"/>
    <col min="6403" max="6403" width="9.140625" style="1"/>
    <col min="6404" max="6409" width="15.140625" style="1" customWidth="1"/>
    <col min="6410" max="6655" width="9.140625" style="1"/>
    <col min="6656" max="6656" width="7.7109375" style="1" customWidth="1"/>
    <col min="6657" max="6657" width="57.28515625" style="1" customWidth="1"/>
    <col min="6658" max="6658" width="10" style="1" bestFit="1" customWidth="1"/>
    <col min="6659" max="6659" width="9.140625" style="1"/>
    <col min="6660" max="6665" width="15.140625" style="1" customWidth="1"/>
    <col min="6666" max="6911" width="9.140625" style="1"/>
    <col min="6912" max="6912" width="7.7109375" style="1" customWidth="1"/>
    <col min="6913" max="6913" width="57.28515625" style="1" customWidth="1"/>
    <col min="6914" max="6914" width="10" style="1" bestFit="1" customWidth="1"/>
    <col min="6915" max="6915" width="9.140625" style="1"/>
    <col min="6916" max="6921" width="15.140625" style="1" customWidth="1"/>
    <col min="6922" max="7167" width="9.140625" style="1"/>
    <col min="7168" max="7168" width="7.7109375" style="1" customWidth="1"/>
    <col min="7169" max="7169" width="57.28515625" style="1" customWidth="1"/>
    <col min="7170" max="7170" width="10" style="1" bestFit="1" customWidth="1"/>
    <col min="7171" max="7171" width="9.140625" style="1"/>
    <col min="7172" max="7177" width="15.140625" style="1" customWidth="1"/>
    <col min="7178" max="7423" width="9.140625" style="1"/>
    <col min="7424" max="7424" width="7.7109375" style="1" customWidth="1"/>
    <col min="7425" max="7425" width="57.28515625" style="1" customWidth="1"/>
    <col min="7426" max="7426" width="10" style="1" bestFit="1" customWidth="1"/>
    <col min="7427" max="7427" width="9.140625" style="1"/>
    <col min="7428" max="7433" width="15.140625" style="1" customWidth="1"/>
    <col min="7434" max="7679" width="9.140625" style="1"/>
    <col min="7680" max="7680" width="7.7109375" style="1" customWidth="1"/>
    <col min="7681" max="7681" width="57.28515625" style="1" customWidth="1"/>
    <col min="7682" max="7682" width="10" style="1" bestFit="1" customWidth="1"/>
    <col min="7683" max="7683" width="9.140625" style="1"/>
    <col min="7684" max="7689" width="15.140625" style="1" customWidth="1"/>
    <col min="7690" max="7935" width="9.140625" style="1"/>
    <col min="7936" max="7936" width="7.7109375" style="1" customWidth="1"/>
    <col min="7937" max="7937" width="57.28515625" style="1" customWidth="1"/>
    <col min="7938" max="7938" width="10" style="1" bestFit="1" customWidth="1"/>
    <col min="7939" max="7939" width="9.140625" style="1"/>
    <col min="7940" max="7945" width="15.140625" style="1" customWidth="1"/>
    <col min="7946" max="8191" width="9.140625" style="1"/>
    <col min="8192" max="8192" width="7.7109375" style="1" customWidth="1"/>
    <col min="8193" max="8193" width="57.28515625" style="1" customWidth="1"/>
    <col min="8194" max="8194" width="10" style="1" bestFit="1" customWidth="1"/>
    <col min="8195" max="8195" width="9.140625" style="1"/>
    <col min="8196" max="8201" width="15.140625" style="1" customWidth="1"/>
    <col min="8202" max="8447" width="9.140625" style="1"/>
    <col min="8448" max="8448" width="7.7109375" style="1" customWidth="1"/>
    <col min="8449" max="8449" width="57.28515625" style="1" customWidth="1"/>
    <col min="8450" max="8450" width="10" style="1" bestFit="1" customWidth="1"/>
    <col min="8451" max="8451" width="9.140625" style="1"/>
    <col min="8452" max="8457" width="15.140625" style="1" customWidth="1"/>
    <col min="8458" max="8703" width="9.140625" style="1"/>
    <col min="8704" max="8704" width="7.7109375" style="1" customWidth="1"/>
    <col min="8705" max="8705" width="57.28515625" style="1" customWidth="1"/>
    <col min="8706" max="8706" width="10" style="1" bestFit="1" customWidth="1"/>
    <col min="8707" max="8707" width="9.140625" style="1"/>
    <col min="8708" max="8713" width="15.140625" style="1" customWidth="1"/>
    <col min="8714" max="8959" width="9.140625" style="1"/>
    <col min="8960" max="8960" width="7.7109375" style="1" customWidth="1"/>
    <col min="8961" max="8961" width="57.28515625" style="1" customWidth="1"/>
    <col min="8962" max="8962" width="10" style="1" bestFit="1" customWidth="1"/>
    <col min="8963" max="8963" width="9.140625" style="1"/>
    <col min="8964" max="8969" width="15.140625" style="1" customWidth="1"/>
    <col min="8970" max="9215" width="9.140625" style="1"/>
    <col min="9216" max="9216" width="7.7109375" style="1" customWidth="1"/>
    <col min="9217" max="9217" width="57.28515625" style="1" customWidth="1"/>
    <col min="9218" max="9218" width="10" style="1" bestFit="1" customWidth="1"/>
    <col min="9219" max="9219" width="9.140625" style="1"/>
    <col min="9220" max="9225" width="15.140625" style="1" customWidth="1"/>
    <col min="9226" max="9471" width="9.140625" style="1"/>
    <col min="9472" max="9472" width="7.7109375" style="1" customWidth="1"/>
    <col min="9473" max="9473" width="57.28515625" style="1" customWidth="1"/>
    <col min="9474" max="9474" width="10" style="1" bestFit="1" customWidth="1"/>
    <col min="9475" max="9475" width="9.140625" style="1"/>
    <col min="9476" max="9481" width="15.140625" style="1" customWidth="1"/>
    <col min="9482" max="9727" width="9.140625" style="1"/>
    <col min="9728" max="9728" width="7.7109375" style="1" customWidth="1"/>
    <col min="9729" max="9729" width="57.28515625" style="1" customWidth="1"/>
    <col min="9730" max="9730" width="10" style="1" bestFit="1" customWidth="1"/>
    <col min="9731" max="9731" width="9.140625" style="1"/>
    <col min="9732" max="9737" width="15.140625" style="1" customWidth="1"/>
    <col min="9738" max="9983" width="9.140625" style="1"/>
    <col min="9984" max="9984" width="7.7109375" style="1" customWidth="1"/>
    <col min="9985" max="9985" width="57.28515625" style="1" customWidth="1"/>
    <col min="9986" max="9986" width="10" style="1" bestFit="1" customWidth="1"/>
    <col min="9987" max="9987" width="9.140625" style="1"/>
    <col min="9988" max="9993" width="15.140625" style="1" customWidth="1"/>
    <col min="9994" max="10239" width="9.140625" style="1"/>
    <col min="10240" max="10240" width="7.7109375" style="1" customWidth="1"/>
    <col min="10241" max="10241" width="57.28515625" style="1" customWidth="1"/>
    <col min="10242" max="10242" width="10" style="1" bestFit="1" customWidth="1"/>
    <col min="10243" max="10243" width="9.140625" style="1"/>
    <col min="10244" max="10249" width="15.140625" style="1" customWidth="1"/>
    <col min="10250" max="10495" width="9.140625" style="1"/>
    <col min="10496" max="10496" width="7.7109375" style="1" customWidth="1"/>
    <col min="10497" max="10497" width="57.28515625" style="1" customWidth="1"/>
    <col min="10498" max="10498" width="10" style="1" bestFit="1" customWidth="1"/>
    <col min="10499" max="10499" width="9.140625" style="1"/>
    <col min="10500" max="10505" width="15.140625" style="1" customWidth="1"/>
    <col min="10506" max="10751" width="9.140625" style="1"/>
    <col min="10752" max="10752" width="7.7109375" style="1" customWidth="1"/>
    <col min="10753" max="10753" width="57.28515625" style="1" customWidth="1"/>
    <col min="10754" max="10754" width="10" style="1" bestFit="1" customWidth="1"/>
    <col min="10755" max="10755" width="9.140625" style="1"/>
    <col min="10756" max="10761" width="15.140625" style="1" customWidth="1"/>
    <col min="10762" max="11007" width="9.140625" style="1"/>
    <col min="11008" max="11008" width="7.7109375" style="1" customWidth="1"/>
    <col min="11009" max="11009" width="57.28515625" style="1" customWidth="1"/>
    <col min="11010" max="11010" width="10" style="1" bestFit="1" customWidth="1"/>
    <col min="11011" max="11011" width="9.140625" style="1"/>
    <col min="11012" max="11017" width="15.140625" style="1" customWidth="1"/>
    <col min="11018" max="11263" width="9.140625" style="1"/>
    <col min="11264" max="11264" width="7.7109375" style="1" customWidth="1"/>
    <col min="11265" max="11265" width="57.28515625" style="1" customWidth="1"/>
    <col min="11266" max="11266" width="10" style="1" bestFit="1" customWidth="1"/>
    <col min="11267" max="11267" width="9.140625" style="1"/>
    <col min="11268" max="11273" width="15.140625" style="1" customWidth="1"/>
    <col min="11274" max="11519" width="9.140625" style="1"/>
    <col min="11520" max="11520" width="7.7109375" style="1" customWidth="1"/>
    <col min="11521" max="11521" width="57.28515625" style="1" customWidth="1"/>
    <col min="11522" max="11522" width="10" style="1" bestFit="1" customWidth="1"/>
    <col min="11523" max="11523" width="9.140625" style="1"/>
    <col min="11524" max="11529" width="15.140625" style="1" customWidth="1"/>
    <col min="11530" max="11775" width="9.140625" style="1"/>
    <col min="11776" max="11776" width="7.7109375" style="1" customWidth="1"/>
    <col min="11777" max="11777" width="57.28515625" style="1" customWidth="1"/>
    <col min="11778" max="11778" width="10" style="1" bestFit="1" customWidth="1"/>
    <col min="11779" max="11779" width="9.140625" style="1"/>
    <col min="11780" max="11785" width="15.140625" style="1" customWidth="1"/>
    <col min="11786" max="12031" width="9.140625" style="1"/>
    <col min="12032" max="12032" width="7.7109375" style="1" customWidth="1"/>
    <col min="12033" max="12033" width="57.28515625" style="1" customWidth="1"/>
    <col min="12034" max="12034" width="10" style="1" bestFit="1" customWidth="1"/>
    <col min="12035" max="12035" width="9.140625" style="1"/>
    <col min="12036" max="12041" width="15.140625" style="1" customWidth="1"/>
    <col min="12042" max="12287" width="9.140625" style="1"/>
    <col min="12288" max="12288" width="7.7109375" style="1" customWidth="1"/>
    <col min="12289" max="12289" width="57.28515625" style="1" customWidth="1"/>
    <col min="12290" max="12290" width="10" style="1" bestFit="1" customWidth="1"/>
    <col min="12291" max="12291" width="9.140625" style="1"/>
    <col min="12292" max="12297" width="15.140625" style="1" customWidth="1"/>
    <col min="12298" max="12543" width="9.140625" style="1"/>
    <col min="12544" max="12544" width="7.7109375" style="1" customWidth="1"/>
    <col min="12545" max="12545" width="57.28515625" style="1" customWidth="1"/>
    <col min="12546" max="12546" width="10" style="1" bestFit="1" customWidth="1"/>
    <col min="12547" max="12547" width="9.140625" style="1"/>
    <col min="12548" max="12553" width="15.140625" style="1" customWidth="1"/>
    <col min="12554" max="12799" width="9.140625" style="1"/>
    <col min="12800" max="12800" width="7.7109375" style="1" customWidth="1"/>
    <col min="12801" max="12801" width="57.28515625" style="1" customWidth="1"/>
    <col min="12802" max="12802" width="10" style="1" bestFit="1" customWidth="1"/>
    <col min="12803" max="12803" width="9.140625" style="1"/>
    <col min="12804" max="12809" width="15.140625" style="1" customWidth="1"/>
    <col min="12810" max="13055" width="9.140625" style="1"/>
    <col min="13056" max="13056" width="7.7109375" style="1" customWidth="1"/>
    <col min="13057" max="13057" width="57.28515625" style="1" customWidth="1"/>
    <col min="13058" max="13058" width="10" style="1" bestFit="1" customWidth="1"/>
    <col min="13059" max="13059" width="9.140625" style="1"/>
    <col min="13060" max="13065" width="15.140625" style="1" customWidth="1"/>
    <col min="13066" max="13311" width="9.140625" style="1"/>
    <col min="13312" max="13312" width="7.7109375" style="1" customWidth="1"/>
    <col min="13313" max="13313" width="57.28515625" style="1" customWidth="1"/>
    <col min="13314" max="13314" width="10" style="1" bestFit="1" customWidth="1"/>
    <col min="13315" max="13315" width="9.140625" style="1"/>
    <col min="13316" max="13321" width="15.140625" style="1" customWidth="1"/>
    <col min="13322" max="13567" width="9.140625" style="1"/>
    <col min="13568" max="13568" width="7.7109375" style="1" customWidth="1"/>
    <col min="13569" max="13569" width="57.28515625" style="1" customWidth="1"/>
    <col min="13570" max="13570" width="10" style="1" bestFit="1" customWidth="1"/>
    <col min="13571" max="13571" width="9.140625" style="1"/>
    <col min="13572" max="13577" width="15.140625" style="1" customWidth="1"/>
    <col min="13578" max="13823" width="9.140625" style="1"/>
    <col min="13824" max="13824" width="7.7109375" style="1" customWidth="1"/>
    <col min="13825" max="13825" width="57.28515625" style="1" customWidth="1"/>
    <col min="13826" max="13826" width="10" style="1" bestFit="1" customWidth="1"/>
    <col min="13827" max="13827" width="9.140625" style="1"/>
    <col min="13828" max="13833" width="15.140625" style="1" customWidth="1"/>
    <col min="13834" max="14079" width="9.140625" style="1"/>
    <col min="14080" max="14080" width="7.7109375" style="1" customWidth="1"/>
    <col min="14081" max="14081" width="57.28515625" style="1" customWidth="1"/>
    <col min="14082" max="14082" width="10" style="1" bestFit="1" customWidth="1"/>
    <col min="14083" max="14083" width="9.140625" style="1"/>
    <col min="14084" max="14089" width="15.140625" style="1" customWidth="1"/>
    <col min="14090" max="14335" width="9.140625" style="1"/>
    <col min="14336" max="14336" width="7.7109375" style="1" customWidth="1"/>
    <col min="14337" max="14337" width="57.28515625" style="1" customWidth="1"/>
    <col min="14338" max="14338" width="10" style="1" bestFit="1" customWidth="1"/>
    <col min="14339" max="14339" width="9.140625" style="1"/>
    <col min="14340" max="14345" width="15.140625" style="1" customWidth="1"/>
    <col min="14346" max="14591" width="9.140625" style="1"/>
    <col min="14592" max="14592" width="7.7109375" style="1" customWidth="1"/>
    <col min="14593" max="14593" width="57.28515625" style="1" customWidth="1"/>
    <col min="14594" max="14594" width="10" style="1" bestFit="1" customWidth="1"/>
    <col min="14595" max="14595" width="9.140625" style="1"/>
    <col min="14596" max="14601" width="15.140625" style="1" customWidth="1"/>
    <col min="14602" max="14847" width="9.140625" style="1"/>
    <col min="14848" max="14848" width="7.7109375" style="1" customWidth="1"/>
    <col min="14849" max="14849" width="57.28515625" style="1" customWidth="1"/>
    <col min="14850" max="14850" width="10" style="1" bestFit="1" customWidth="1"/>
    <col min="14851" max="14851" width="9.140625" style="1"/>
    <col min="14852" max="14857" width="15.140625" style="1" customWidth="1"/>
    <col min="14858" max="15103" width="9.140625" style="1"/>
    <col min="15104" max="15104" width="7.7109375" style="1" customWidth="1"/>
    <col min="15105" max="15105" width="57.28515625" style="1" customWidth="1"/>
    <col min="15106" max="15106" width="10" style="1" bestFit="1" customWidth="1"/>
    <col min="15107" max="15107" width="9.140625" style="1"/>
    <col min="15108" max="15113" width="15.140625" style="1" customWidth="1"/>
    <col min="15114" max="15359" width="9.140625" style="1"/>
    <col min="15360" max="15360" width="7.7109375" style="1" customWidth="1"/>
    <col min="15361" max="15361" width="57.28515625" style="1" customWidth="1"/>
    <col min="15362" max="15362" width="10" style="1" bestFit="1" customWidth="1"/>
    <col min="15363" max="15363" width="9.140625" style="1"/>
    <col min="15364" max="15369" width="15.140625" style="1" customWidth="1"/>
    <col min="15370" max="15615" width="9.140625" style="1"/>
    <col min="15616" max="15616" width="7.7109375" style="1" customWidth="1"/>
    <col min="15617" max="15617" width="57.28515625" style="1" customWidth="1"/>
    <col min="15618" max="15618" width="10" style="1" bestFit="1" customWidth="1"/>
    <col min="15619" max="15619" width="9.140625" style="1"/>
    <col min="15620" max="15625" width="15.140625" style="1" customWidth="1"/>
    <col min="15626" max="15871" width="9.140625" style="1"/>
    <col min="15872" max="15872" width="7.7109375" style="1" customWidth="1"/>
    <col min="15873" max="15873" width="57.28515625" style="1" customWidth="1"/>
    <col min="15874" max="15874" width="10" style="1" bestFit="1" customWidth="1"/>
    <col min="15875" max="15875" width="9.140625" style="1"/>
    <col min="15876" max="15881" width="15.140625" style="1" customWidth="1"/>
    <col min="15882" max="16127" width="9.140625" style="1"/>
    <col min="16128" max="16128" width="7.7109375" style="1" customWidth="1"/>
    <col min="16129" max="16129" width="57.28515625" style="1" customWidth="1"/>
    <col min="16130" max="16130" width="10" style="1" bestFit="1" customWidth="1"/>
    <col min="16131" max="16131" width="9.140625" style="1"/>
    <col min="16132" max="16137" width="15.140625" style="1" customWidth="1"/>
    <col min="16138" max="16384" width="9.140625" style="1"/>
  </cols>
  <sheetData>
    <row r="1" spans="1:6" ht="90.75" customHeight="1" x14ac:dyDescent="0.25">
      <c r="A1" s="202" t="s">
        <v>834</v>
      </c>
      <c r="B1" s="177"/>
    </row>
    <row r="2" spans="1:6" ht="15.75" x14ac:dyDescent="0.25">
      <c r="A2" s="54"/>
      <c r="B2" s="54"/>
    </row>
    <row r="3" spans="1:6" ht="15.75" x14ac:dyDescent="0.25">
      <c r="A3"/>
      <c r="B3" s="55"/>
    </row>
    <row r="4" spans="1:6" x14ac:dyDescent="0.25">
      <c r="A4"/>
      <c r="E4" s="78" t="s">
        <v>184</v>
      </c>
    </row>
    <row r="6" spans="1:6" ht="15.75" x14ac:dyDescent="0.25">
      <c r="A6" s="56" t="s">
        <v>832</v>
      </c>
      <c r="B6" s="57"/>
      <c r="C6" s="53" t="s">
        <v>643</v>
      </c>
    </row>
    <row r="7" spans="1:6" x14ac:dyDescent="0.25">
      <c r="A7" s="58" t="s">
        <v>185</v>
      </c>
    </row>
    <row r="8" spans="1:6" x14ac:dyDescent="0.25">
      <c r="B8" t="s">
        <v>186</v>
      </c>
      <c r="C8" s="53">
        <v>1</v>
      </c>
      <c r="E8" s="79">
        <v>258173126.69000003</v>
      </c>
      <c r="F8" s="3"/>
    </row>
    <row r="9" spans="1:6" ht="26.25" x14ac:dyDescent="0.25">
      <c r="B9" s="62" t="s">
        <v>714</v>
      </c>
      <c r="C9" s="53">
        <v>2</v>
      </c>
      <c r="E9" s="79">
        <v>0</v>
      </c>
    </row>
    <row r="10" spans="1:6" ht="26.25" x14ac:dyDescent="0.25">
      <c r="B10" s="60" t="s">
        <v>187</v>
      </c>
      <c r="C10" s="53">
        <v>3</v>
      </c>
      <c r="E10" s="79">
        <v>232123.60000000006</v>
      </c>
    </row>
    <row r="11" spans="1:6" ht="26.25" x14ac:dyDescent="0.25">
      <c r="B11" s="59" t="s">
        <v>786</v>
      </c>
      <c r="C11" s="53">
        <v>4</v>
      </c>
      <c r="E11" s="79">
        <v>25059</v>
      </c>
    </row>
    <row r="12" spans="1:6" ht="26.25" x14ac:dyDescent="0.25">
      <c r="B12" s="60" t="s">
        <v>188</v>
      </c>
      <c r="C12" s="53">
        <v>5</v>
      </c>
      <c r="E12" s="79">
        <v>0</v>
      </c>
    </row>
    <row r="13" spans="1:6" x14ac:dyDescent="0.25">
      <c r="E13" s="77"/>
    </row>
    <row r="14" spans="1:6" x14ac:dyDescent="0.25">
      <c r="A14" s="58" t="s">
        <v>189</v>
      </c>
      <c r="E14" s="77"/>
    </row>
    <row r="15" spans="1:6" x14ac:dyDescent="0.25">
      <c r="E15" s="77"/>
    </row>
    <row r="16" spans="1:6" ht="26.25" x14ac:dyDescent="0.25">
      <c r="B16" s="60" t="s">
        <v>190</v>
      </c>
      <c r="C16" s="53">
        <v>6</v>
      </c>
      <c r="E16" s="80">
        <v>285036</v>
      </c>
      <c r="F16" s="4"/>
    </row>
    <row r="17" spans="1:7" ht="26.25" x14ac:dyDescent="0.25">
      <c r="B17" s="59" t="s">
        <v>787</v>
      </c>
      <c r="C17" s="53">
        <v>7</v>
      </c>
      <c r="E17" s="80">
        <v>4196157.6999999993</v>
      </c>
    </row>
    <row r="18" spans="1:7" ht="39" x14ac:dyDescent="0.25">
      <c r="B18" s="59" t="s">
        <v>788</v>
      </c>
      <c r="C18" s="53">
        <v>8</v>
      </c>
      <c r="E18" s="80">
        <v>33020580.600000001</v>
      </c>
    </row>
    <row r="19" spans="1:7" x14ac:dyDescent="0.25">
      <c r="E19" s="77"/>
    </row>
    <row r="20" spans="1:7" ht="15.75" x14ac:dyDescent="0.25">
      <c r="A20" s="54" t="s">
        <v>191</v>
      </c>
      <c r="B20" s="56"/>
      <c r="E20" s="77"/>
    </row>
    <row r="21" spans="1:7" x14ac:dyDescent="0.25">
      <c r="A21" s="56" t="s">
        <v>192</v>
      </c>
      <c r="B21" s="56"/>
      <c r="E21" s="77"/>
    </row>
    <row r="22" spans="1:7" x14ac:dyDescent="0.25">
      <c r="A22" s="56" t="s">
        <v>833</v>
      </c>
      <c r="B22" s="56"/>
      <c r="E22" s="196">
        <v>1</v>
      </c>
    </row>
    <row r="23" spans="1:7" x14ac:dyDescent="0.25">
      <c r="E23" s="77"/>
    </row>
    <row r="24" spans="1:7" x14ac:dyDescent="0.25">
      <c r="E24" s="77"/>
    </row>
    <row r="25" spans="1:7" ht="26.25" x14ac:dyDescent="0.25">
      <c r="A25" s="53">
        <v>1</v>
      </c>
      <c r="B25" s="60" t="s">
        <v>193</v>
      </c>
      <c r="C25" s="53">
        <v>1</v>
      </c>
      <c r="E25" s="77">
        <v>258173126.69000003</v>
      </c>
      <c r="F25" s="2"/>
    </row>
    <row r="26" spans="1:7" ht="26.25" x14ac:dyDescent="0.25">
      <c r="A26" s="53">
        <v>2</v>
      </c>
      <c r="B26" s="60" t="s">
        <v>194</v>
      </c>
      <c r="C26" s="53">
        <v>2</v>
      </c>
      <c r="E26" s="79">
        <v>1123558.79</v>
      </c>
    </row>
    <row r="27" spans="1:7" x14ac:dyDescent="0.25">
      <c r="A27" s="53">
        <v>3</v>
      </c>
      <c r="B27" s="60" t="s">
        <v>195</v>
      </c>
      <c r="C27" s="53">
        <v>3</v>
      </c>
      <c r="E27" s="77">
        <v>257049567.90000004</v>
      </c>
      <c r="F27" s="2"/>
    </row>
    <row r="28" spans="1:7" ht="26.25" x14ac:dyDescent="0.25">
      <c r="A28" s="61">
        <v>4</v>
      </c>
      <c r="B28" s="62" t="s">
        <v>635</v>
      </c>
      <c r="C28" s="61">
        <v>4</v>
      </c>
      <c r="E28" s="77">
        <v>0</v>
      </c>
    </row>
    <row r="29" spans="1:7" ht="26.25" x14ac:dyDescent="0.25">
      <c r="A29" s="63">
        <v>5</v>
      </c>
      <c r="B29" s="64" t="s">
        <v>633</v>
      </c>
      <c r="C29" s="53">
        <v>5</v>
      </c>
      <c r="E29" s="77">
        <v>232123.60000000006</v>
      </c>
    </row>
    <row r="30" spans="1:7" ht="26.25" x14ac:dyDescent="0.25">
      <c r="A30" s="63">
        <v>6</v>
      </c>
      <c r="B30" s="65" t="s">
        <v>789</v>
      </c>
      <c r="C30" s="53">
        <v>6</v>
      </c>
      <c r="E30" s="77">
        <v>25059</v>
      </c>
      <c r="G30" s="5"/>
    </row>
    <row r="31" spans="1:7" x14ac:dyDescent="0.25">
      <c r="A31" s="63">
        <v>7</v>
      </c>
      <c r="B31" s="64" t="s">
        <v>196</v>
      </c>
      <c r="C31" s="53">
        <v>7</v>
      </c>
      <c r="E31" s="77">
        <v>32777562.900000006</v>
      </c>
      <c r="F31" s="2"/>
    </row>
    <row r="32" spans="1:7" x14ac:dyDescent="0.25">
      <c r="A32" s="63">
        <v>8</v>
      </c>
      <c r="B32" s="64" t="s">
        <v>197</v>
      </c>
      <c r="C32" s="53">
        <v>8</v>
      </c>
      <c r="E32" s="77">
        <v>32777562.900000006</v>
      </c>
      <c r="F32" s="2"/>
    </row>
    <row r="33" spans="1:9" x14ac:dyDescent="0.25">
      <c r="A33" s="63">
        <v>9</v>
      </c>
      <c r="B33" s="64" t="s">
        <v>198</v>
      </c>
      <c r="C33" s="53">
        <v>9</v>
      </c>
      <c r="E33" s="77">
        <v>12412863.090000005</v>
      </c>
      <c r="F33" s="2"/>
      <c r="G33" s="2"/>
      <c r="H33" s="2"/>
      <c r="I33" s="2"/>
    </row>
    <row r="34" spans="1:9" x14ac:dyDescent="0.25">
      <c r="A34" s="63">
        <v>10</v>
      </c>
      <c r="B34" s="64" t="s">
        <v>199</v>
      </c>
      <c r="C34" s="53">
        <v>10</v>
      </c>
      <c r="E34" s="77">
        <v>244636704.81000012</v>
      </c>
    </row>
    <row r="35" spans="1:9" x14ac:dyDescent="0.25">
      <c r="A35" s="63">
        <v>11</v>
      </c>
      <c r="B35" s="64" t="s">
        <v>200</v>
      </c>
      <c r="C35" s="53">
        <v>11</v>
      </c>
      <c r="E35" s="77">
        <v>82858451.87999998</v>
      </c>
      <c r="F35" s="2"/>
    </row>
    <row r="36" spans="1:9" ht="26.25" x14ac:dyDescent="0.25">
      <c r="A36" s="63">
        <v>12</v>
      </c>
      <c r="B36" s="64" t="s">
        <v>201</v>
      </c>
      <c r="C36" s="53">
        <v>12</v>
      </c>
      <c r="E36" s="77">
        <v>95271314.970000014</v>
      </c>
    </row>
    <row r="37" spans="1:9" x14ac:dyDescent="0.25">
      <c r="A37" s="63">
        <v>13</v>
      </c>
      <c r="B37" s="64" t="s">
        <v>202</v>
      </c>
      <c r="C37" s="53">
        <v>13</v>
      </c>
      <c r="E37" s="77">
        <v>231344611.23000008</v>
      </c>
    </row>
    <row r="38" spans="1:9" ht="26.25" x14ac:dyDescent="0.25">
      <c r="A38" s="63">
        <v>14</v>
      </c>
      <c r="B38" s="65" t="s">
        <v>790</v>
      </c>
      <c r="C38" s="53">
        <v>14</v>
      </c>
      <c r="E38" s="77">
        <v>95250615.63000001</v>
      </c>
      <c r="F38" s="2"/>
    </row>
    <row r="39" spans="1:9" ht="26.25" x14ac:dyDescent="0.25">
      <c r="A39" s="66">
        <v>15</v>
      </c>
      <c r="B39" s="67" t="s">
        <v>791</v>
      </c>
      <c r="C39" s="66">
        <v>15</v>
      </c>
      <c r="D39" s="66"/>
      <c r="E39" s="81">
        <v>101316610.71999995</v>
      </c>
      <c r="F39" s="2"/>
    </row>
    <row r="40" spans="1:9" ht="39" x14ac:dyDescent="0.25">
      <c r="A40" s="53">
        <v>16</v>
      </c>
      <c r="B40" s="59" t="s">
        <v>792</v>
      </c>
      <c r="C40" s="53">
        <v>16</v>
      </c>
      <c r="E40" s="264">
        <v>104402687.29999995</v>
      </c>
      <c r="F40" s="2"/>
    </row>
    <row r="41" spans="1:9" ht="26.25" x14ac:dyDescent="0.25">
      <c r="A41" s="53">
        <v>17</v>
      </c>
      <c r="B41" s="60" t="s">
        <v>203</v>
      </c>
      <c r="C41" s="53">
        <v>17</v>
      </c>
      <c r="E41" s="77">
        <v>0</v>
      </c>
    </row>
    <row r="42" spans="1:9" x14ac:dyDescent="0.25">
      <c r="A42" s="53">
        <v>18</v>
      </c>
      <c r="B42" s="175" t="s">
        <v>793</v>
      </c>
      <c r="C42" s="53">
        <v>18</v>
      </c>
      <c r="E42" s="197">
        <v>104402687.29999995</v>
      </c>
      <c r="F42" s="2"/>
      <c r="G42" s="2"/>
      <c r="H42" s="2"/>
      <c r="I42" s="2"/>
    </row>
    <row r="43" spans="1:9" ht="26.25" x14ac:dyDescent="0.25">
      <c r="A43" s="68">
        <v>19</v>
      </c>
      <c r="B43" s="69" t="s">
        <v>794</v>
      </c>
      <c r="C43" s="70">
        <v>19</v>
      </c>
      <c r="D43" s="70"/>
      <c r="E43" s="82">
        <v>21273546.470000003</v>
      </c>
      <c r="F43" s="2"/>
    </row>
    <row r="44" spans="1:9" ht="26.25" x14ac:dyDescent="0.25">
      <c r="A44" s="53">
        <v>20</v>
      </c>
      <c r="B44" s="59" t="s">
        <v>795</v>
      </c>
      <c r="C44" s="53">
        <v>20</v>
      </c>
      <c r="E44" s="83">
        <v>83129140.830000028</v>
      </c>
      <c r="F44" s="2"/>
      <c r="G44" s="2"/>
      <c r="H44" s="2"/>
      <c r="I44" s="2"/>
    </row>
    <row r="45" spans="1:9" x14ac:dyDescent="0.25">
      <c r="A45" s="53">
        <v>20.5</v>
      </c>
      <c r="B45" s="60" t="s">
        <v>52</v>
      </c>
      <c r="C45"/>
      <c r="D45"/>
      <c r="E45" s="84"/>
    </row>
    <row r="46" spans="1:9" x14ac:dyDescent="0.25">
      <c r="A46" s="53">
        <v>21</v>
      </c>
      <c r="B46" s="60" t="s">
        <v>204</v>
      </c>
      <c r="C46" s="53">
        <v>21</v>
      </c>
      <c r="E46" s="77">
        <v>42573671.840000033</v>
      </c>
    </row>
    <row r="47" spans="1:9" ht="26.25" x14ac:dyDescent="0.25">
      <c r="A47" s="53">
        <v>22</v>
      </c>
      <c r="B47" s="176" t="s">
        <v>796</v>
      </c>
      <c r="C47" s="53">
        <v>22</v>
      </c>
      <c r="E47" s="198">
        <v>20880537.44000002</v>
      </c>
    </row>
    <row r="48" spans="1:9" ht="26.25" x14ac:dyDescent="0.25">
      <c r="A48" s="53">
        <v>23</v>
      </c>
      <c r="B48" s="60" t="s">
        <v>785</v>
      </c>
      <c r="C48" s="53">
        <v>23</v>
      </c>
      <c r="E48" s="85">
        <v>0</v>
      </c>
    </row>
    <row r="49" spans="1:9" ht="26.25" x14ac:dyDescent="0.25">
      <c r="A49" s="71">
        <v>24</v>
      </c>
      <c r="B49" s="72" t="s">
        <v>797</v>
      </c>
      <c r="C49" s="71">
        <v>24</v>
      </c>
      <c r="D49" s="71"/>
      <c r="E49" s="86">
        <v>63391611.989999935</v>
      </c>
      <c r="F49" s="6"/>
      <c r="I49" s="2"/>
    </row>
    <row r="50" spans="1:9" x14ac:dyDescent="0.25">
      <c r="A50" s="61">
        <v>25</v>
      </c>
      <c r="B50" s="73" t="s">
        <v>205</v>
      </c>
      <c r="C50" s="61"/>
      <c r="E50" s="85" t="e">
        <v>#DIV/0!</v>
      </c>
      <c r="G50" s="7"/>
    </row>
    <row r="51" spans="1:9" x14ac:dyDescent="0.25">
      <c r="A51" s="53">
        <v>26</v>
      </c>
      <c r="B51" s="60" t="s">
        <v>206</v>
      </c>
      <c r="E51" s="85" t="e">
        <v>#DIV/0!</v>
      </c>
    </row>
    <row r="52" spans="1:9" x14ac:dyDescent="0.25">
      <c r="A52"/>
      <c r="B52" s="74" t="s">
        <v>207</v>
      </c>
      <c r="C52"/>
      <c r="D52"/>
      <c r="E52" s="199" t="e">
        <v>#DIV/0!</v>
      </c>
    </row>
    <row r="53" spans="1:9" x14ac:dyDescent="0.25">
      <c r="B53" t="s">
        <v>208</v>
      </c>
      <c r="E53" s="85">
        <v>7.8422416176646248</v>
      </c>
    </row>
    <row r="54" spans="1:9" x14ac:dyDescent="0.25">
      <c r="A54"/>
      <c r="B54" t="s">
        <v>209</v>
      </c>
      <c r="C54"/>
      <c r="D54"/>
      <c r="E54" s="199" t="e">
        <v>#DIV/0!</v>
      </c>
    </row>
    <row r="55" spans="1:9" x14ac:dyDescent="0.25">
      <c r="B55" s="60" t="s">
        <v>210</v>
      </c>
      <c r="E55" s="85">
        <v>8.9177697951413286</v>
      </c>
    </row>
    <row r="56" spans="1:9" x14ac:dyDescent="0.25">
      <c r="A56"/>
      <c r="B56" t="s">
        <v>209</v>
      </c>
      <c r="C56"/>
      <c r="D56"/>
      <c r="E56" s="199" t="e">
        <v>#DIV/0!</v>
      </c>
    </row>
    <row r="57" spans="1:9" x14ac:dyDescent="0.25">
      <c r="A57" s="75"/>
      <c r="B57" s="76" t="s">
        <v>211</v>
      </c>
      <c r="C57" s="75"/>
      <c r="D57" s="75"/>
      <c r="E57" s="75" t="e">
        <v>#DIV/0!</v>
      </c>
    </row>
    <row r="58" spans="1:9" x14ac:dyDescent="0.25">
      <c r="A58"/>
      <c r="B58" t="s">
        <v>209</v>
      </c>
      <c r="C58"/>
      <c r="D58"/>
      <c r="E58" s="75" t="e">
        <v>#DIV/0!</v>
      </c>
    </row>
    <row r="59" spans="1:9" x14ac:dyDescent="0.25">
      <c r="A59"/>
      <c r="B59" t="s">
        <v>212</v>
      </c>
      <c r="C59"/>
      <c r="D59"/>
      <c r="E59">
        <v>901.81</v>
      </c>
    </row>
    <row r="60" spans="1:9" x14ac:dyDescent="0.25">
      <c r="A60"/>
      <c r="B60" t="s">
        <v>209</v>
      </c>
      <c r="C60"/>
      <c r="D60"/>
      <c r="E60" t="e">
        <v>#DIV/0!</v>
      </c>
    </row>
    <row r="61" spans="1:9" x14ac:dyDescent="0.25">
      <c r="A61"/>
      <c r="C61"/>
      <c r="D61"/>
      <c r="E61" s="77"/>
    </row>
    <row r="62" spans="1:9" x14ac:dyDescent="0.25">
      <c r="A62"/>
      <c r="B62" t="s">
        <v>213</v>
      </c>
      <c r="C62"/>
      <c r="D62"/>
      <c r="E62" s="200">
        <v>32777562.900000006</v>
      </c>
    </row>
    <row r="63" spans="1:9" x14ac:dyDescent="0.25">
      <c r="B63" s="60" t="s">
        <v>214</v>
      </c>
      <c r="E63" s="85">
        <v>28824422.900000002</v>
      </c>
    </row>
    <row r="64" spans="1:9" x14ac:dyDescent="0.25">
      <c r="A64"/>
      <c r="B64" t="s">
        <v>215</v>
      </c>
      <c r="C64"/>
      <c r="D64"/>
      <c r="E64"/>
    </row>
    <row r="65" spans="1:5" x14ac:dyDescent="0.25">
      <c r="A65"/>
      <c r="C65"/>
      <c r="D65"/>
      <c r="E65"/>
    </row>
    <row r="66" spans="1:5" x14ac:dyDescent="0.25">
      <c r="E66" s="85"/>
    </row>
    <row r="67" spans="1:5" x14ac:dyDescent="0.25">
      <c r="E67" s="77"/>
    </row>
    <row r="68" spans="1:5" x14ac:dyDescent="0.25">
      <c r="E68" s="77"/>
    </row>
    <row r="69" spans="1:5" x14ac:dyDescent="0.25">
      <c r="E69" s="77"/>
    </row>
  </sheetData>
  <printOptions horizontalCentered="1"/>
  <pageMargins left="0.5" right="0.5" top="0.5" bottom="1" header="0.5" footer="0.5"/>
  <pageSetup orientation="landscape" r:id="rId1"/>
  <headerFooter scaleWithDoc="0" alignWithMargins="0">
    <oddFooter>&amp;C&amp;P&amp;RCDE, School Finance and Operations
&amp;D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F207"/>
  <sheetViews>
    <sheetView workbookViewId="0">
      <pane ySplit="3" topLeftCell="A181" activePane="bottomLeft" state="frozen"/>
      <selection pane="bottomLeft" activeCell="D4" sqref="D4:D203"/>
    </sheetView>
  </sheetViews>
  <sheetFormatPr defaultRowHeight="12.75" x14ac:dyDescent="0.2"/>
  <cols>
    <col min="1" max="1" width="10.140625" customWidth="1"/>
    <col min="2" max="2" width="14.28515625" bestFit="1" customWidth="1"/>
    <col min="3" max="3" width="45.28515625" bestFit="1" customWidth="1"/>
    <col min="4" max="4" width="19" customWidth="1"/>
    <col min="5" max="6" width="22.7109375" customWidth="1"/>
  </cols>
  <sheetData>
    <row r="1" spans="1:6" x14ac:dyDescent="0.2">
      <c r="A1" s="244" t="s">
        <v>836</v>
      </c>
      <c r="B1" s="17"/>
      <c r="C1" s="17"/>
      <c r="D1" s="24" t="s">
        <v>835</v>
      </c>
      <c r="E1" s="24" t="s">
        <v>815</v>
      </c>
      <c r="F1" s="24" t="s">
        <v>802</v>
      </c>
    </row>
    <row r="2" spans="1:6" x14ac:dyDescent="0.2">
      <c r="A2" s="257"/>
      <c r="B2" s="40"/>
      <c r="C2" s="40"/>
      <c r="D2" s="25" t="s">
        <v>233</v>
      </c>
      <c r="E2" s="25" t="s">
        <v>233</v>
      </c>
      <c r="F2" s="25" t="s">
        <v>233</v>
      </c>
    </row>
    <row r="3" spans="1:6" ht="51.75" thickBot="1" x14ac:dyDescent="0.25">
      <c r="A3" s="42" t="s">
        <v>234</v>
      </c>
      <c r="B3" s="41" t="s">
        <v>14</v>
      </c>
      <c r="C3" s="41" t="s">
        <v>5</v>
      </c>
      <c r="D3" s="26" t="s">
        <v>235</v>
      </c>
      <c r="E3" s="26" t="s">
        <v>235</v>
      </c>
      <c r="F3" s="26" t="s">
        <v>235</v>
      </c>
    </row>
    <row r="4" spans="1:6" x14ac:dyDescent="0.2">
      <c r="A4" s="19" t="s">
        <v>236</v>
      </c>
      <c r="B4" s="18" t="s">
        <v>121</v>
      </c>
      <c r="C4" s="27" t="s">
        <v>237</v>
      </c>
      <c r="D4" s="256">
        <v>0</v>
      </c>
      <c r="E4" s="29">
        <v>12700.549891143977</v>
      </c>
      <c r="F4" s="29">
        <v>12684.176247278125</v>
      </c>
    </row>
    <row r="5" spans="1:6" x14ac:dyDescent="0.2">
      <c r="A5" s="19" t="s">
        <v>238</v>
      </c>
      <c r="B5" s="18" t="s">
        <v>121</v>
      </c>
      <c r="C5" s="27" t="s">
        <v>239</v>
      </c>
      <c r="D5" s="256">
        <v>2128714.1218418512</v>
      </c>
      <c r="E5" s="29">
        <v>1305720.1930486949</v>
      </c>
      <c r="F5" s="29">
        <v>1304036.8488145731</v>
      </c>
    </row>
    <row r="6" spans="1:6" x14ac:dyDescent="0.2">
      <c r="A6" s="19" t="s">
        <v>240</v>
      </c>
      <c r="B6" s="18" t="s">
        <v>121</v>
      </c>
      <c r="C6" s="27" t="s">
        <v>241</v>
      </c>
      <c r="D6" s="256">
        <v>45887.257203226414</v>
      </c>
      <c r="E6" s="29">
        <v>29117.010220016211</v>
      </c>
      <c r="F6" s="29">
        <v>29079.472352768957</v>
      </c>
    </row>
    <row r="7" spans="1:6" x14ac:dyDescent="0.2">
      <c r="A7" s="19" t="s">
        <v>242</v>
      </c>
      <c r="B7" s="18" t="s">
        <v>121</v>
      </c>
      <c r="C7" s="27" t="s">
        <v>243</v>
      </c>
      <c r="D7" s="256">
        <v>471127.23970824358</v>
      </c>
      <c r="E7" s="29">
        <v>578500.18404420977</v>
      </c>
      <c r="F7" s="29">
        <v>577754.37728221482</v>
      </c>
    </row>
    <row r="8" spans="1:6" x14ac:dyDescent="0.2">
      <c r="A8" s="19" t="s">
        <v>244</v>
      </c>
      <c r="B8" s="18" t="s">
        <v>121</v>
      </c>
      <c r="C8" s="27" t="s">
        <v>245</v>
      </c>
      <c r="D8" s="256">
        <v>39579.308538556405</v>
      </c>
      <c r="E8" s="29">
        <v>22930.278658768555</v>
      </c>
      <c r="F8" s="29">
        <v>22900.716772100543</v>
      </c>
    </row>
    <row r="9" spans="1:6" x14ac:dyDescent="0.2">
      <c r="A9" s="19" t="s">
        <v>246</v>
      </c>
      <c r="B9" s="18" t="s">
        <v>121</v>
      </c>
      <c r="C9" s="27" t="s">
        <v>247</v>
      </c>
      <c r="D9" s="256">
        <v>9536.3694717325343</v>
      </c>
      <c r="E9" s="29" t="s">
        <v>837</v>
      </c>
      <c r="F9" s="29">
        <v>0</v>
      </c>
    </row>
    <row r="10" spans="1:6" x14ac:dyDescent="0.2">
      <c r="A10" s="19" t="s">
        <v>248</v>
      </c>
      <c r="B10" s="18" t="s">
        <v>121</v>
      </c>
      <c r="C10" s="27" t="s">
        <v>249</v>
      </c>
      <c r="D10" s="256">
        <v>426562.10931534757</v>
      </c>
      <c r="E10" s="29">
        <v>201803.7534657348</v>
      </c>
      <c r="F10" s="29">
        <v>201543.5865581315</v>
      </c>
    </row>
    <row r="11" spans="1:6" x14ac:dyDescent="0.2">
      <c r="A11" s="19" t="s">
        <v>250</v>
      </c>
      <c r="B11" s="18" t="s">
        <v>122</v>
      </c>
      <c r="C11" s="27" t="s">
        <v>251</v>
      </c>
      <c r="D11" s="256">
        <v>47094.162172307981</v>
      </c>
      <c r="E11" s="29">
        <v>50036.159981768164</v>
      </c>
      <c r="F11" s="29">
        <v>49971.652990261638</v>
      </c>
    </row>
    <row r="12" spans="1:6" x14ac:dyDescent="0.2">
      <c r="A12" s="19" t="s">
        <v>252</v>
      </c>
      <c r="B12" s="18" t="s">
        <v>122</v>
      </c>
      <c r="C12" s="27" t="s">
        <v>253</v>
      </c>
      <c r="D12" s="256">
        <v>73149.486380454953</v>
      </c>
      <c r="E12" s="29">
        <v>50091.313001451315</v>
      </c>
      <c r="F12" s="29">
        <v>50026.734906259495</v>
      </c>
    </row>
    <row r="13" spans="1:6" x14ac:dyDescent="0.2">
      <c r="A13" s="19" t="s">
        <v>254</v>
      </c>
      <c r="B13" s="18" t="s">
        <v>123</v>
      </c>
      <c r="C13" s="27" t="s">
        <v>255</v>
      </c>
      <c r="D13" s="256">
        <v>208832.15041087341</v>
      </c>
      <c r="E13" s="29">
        <v>236853.80236864131</v>
      </c>
      <c r="F13" s="29">
        <v>236548.44867596682</v>
      </c>
    </row>
    <row r="14" spans="1:6" x14ac:dyDescent="0.2">
      <c r="A14" s="19" t="s">
        <v>256</v>
      </c>
      <c r="B14" s="18" t="s">
        <v>123</v>
      </c>
      <c r="C14" s="27" t="s">
        <v>257</v>
      </c>
      <c r="D14" s="256">
        <v>14161.115580840667</v>
      </c>
      <c r="E14" s="29">
        <v>12119.775520275807</v>
      </c>
      <c r="F14" s="29">
        <v>12104.150615070605</v>
      </c>
    </row>
    <row r="15" spans="1:6" x14ac:dyDescent="0.2">
      <c r="A15" s="19" t="s">
        <v>258</v>
      </c>
      <c r="B15" s="18" t="s">
        <v>123</v>
      </c>
      <c r="C15" s="27" t="s">
        <v>259</v>
      </c>
      <c r="D15" s="256">
        <v>2835855.8371771607</v>
      </c>
      <c r="E15" s="29">
        <v>2681212.635183325</v>
      </c>
      <c r="F15" s="29">
        <v>2677755.9958099602</v>
      </c>
    </row>
    <row r="16" spans="1:6" x14ac:dyDescent="0.2">
      <c r="A16" s="19" t="s">
        <v>260</v>
      </c>
      <c r="B16" s="18" t="s">
        <v>123</v>
      </c>
      <c r="C16" s="27" t="s">
        <v>261</v>
      </c>
      <c r="D16" s="256">
        <v>332460.79989941721</v>
      </c>
      <c r="E16" s="29">
        <v>504064.20345107547</v>
      </c>
      <c r="F16" s="29">
        <v>503414.36011172622</v>
      </c>
    </row>
    <row r="17" spans="1:6" x14ac:dyDescent="0.2">
      <c r="A17" s="19" t="s">
        <v>262</v>
      </c>
      <c r="B17" s="18" t="s">
        <v>123</v>
      </c>
      <c r="C17" s="27" t="s">
        <v>263</v>
      </c>
      <c r="D17" s="256">
        <v>21352.48858062334</v>
      </c>
      <c r="E17" s="29">
        <v>16178.117318057475</v>
      </c>
      <c r="F17" s="29">
        <v>16157.260368267407</v>
      </c>
    </row>
    <row r="18" spans="1:6" x14ac:dyDescent="0.2">
      <c r="A18" s="19" t="s">
        <v>264</v>
      </c>
      <c r="B18" s="18" t="s">
        <v>123</v>
      </c>
      <c r="C18" s="27" t="s">
        <v>265</v>
      </c>
      <c r="D18" s="256">
        <v>559537.79788602737</v>
      </c>
      <c r="E18" s="29">
        <v>1337200.2684380999</v>
      </c>
      <c r="F18" s="29">
        <v>1335476.3398554488</v>
      </c>
    </row>
    <row r="19" spans="1:6" x14ac:dyDescent="0.2">
      <c r="A19" s="19" t="s">
        <v>266</v>
      </c>
      <c r="B19" s="18" t="s">
        <v>123</v>
      </c>
      <c r="C19" s="27" t="s">
        <v>267</v>
      </c>
      <c r="D19" s="256">
        <v>16059.480522542823</v>
      </c>
      <c r="E19" s="29">
        <v>22355.490925654129</v>
      </c>
      <c r="F19" s="29">
        <v>22326.670059628621</v>
      </c>
    </row>
    <row r="20" spans="1:6" x14ac:dyDescent="0.2">
      <c r="A20" s="19" t="s">
        <v>268</v>
      </c>
      <c r="B20" s="18" t="s">
        <v>124</v>
      </c>
      <c r="C20" s="27" t="s">
        <v>269</v>
      </c>
      <c r="D20" s="256">
        <v>30973.247032460211</v>
      </c>
      <c r="E20" s="29">
        <v>30728.275898428863</v>
      </c>
      <c r="F20" s="29">
        <v>30688.66077542357</v>
      </c>
    </row>
    <row r="21" spans="1:6" x14ac:dyDescent="0.2">
      <c r="A21" s="19" t="s">
        <v>270</v>
      </c>
      <c r="B21" s="18" t="s">
        <v>125</v>
      </c>
      <c r="C21" s="27" t="s">
        <v>271</v>
      </c>
      <c r="D21" s="256">
        <v>40118.08969517496</v>
      </c>
      <c r="E21" s="29">
        <v>11093.274299016188</v>
      </c>
      <c r="F21" s="29">
        <v>11078.972766859304</v>
      </c>
    </row>
    <row r="22" spans="1:6" x14ac:dyDescent="0.2">
      <c r="A22" s="19" t="s">
        <v>272</v>
      </c>
      <c r="B22" s="18" t="s">
        <v>125</v>
      </c>
      <c r="C22" s="27" t="s">
        <v>273</v>
      </c>
      <c r="D22" s="256">
        <v>0</v>
      </c>
      <c r="E22" s="29">
        <v>13605.769135818286</v>
      </c>
      <c r="F22" s="29">
        <v>13588.228476535003</v>
      </c>
    </row>
    <row r="23" spans="1:6" x14ac:dyDescent="0.2">
      <c r="A23" s="19" t="s">
        <v>274</v>
      </c>
      <c r="B23" s="18" t="s">
        <v>125</v>
      </c>
      <c r="C23" s="27" t="s">
        <v>275</v>
      </c>
      <c r="D23" s="256">
        <v>17866.496020662133</v>
      </c>
      <c r="E23" s="29">
        <v>21316.605643293766</v>
      </c>
      <c r="F23" s="29">
        <v>21289.124115940725</v>
      </c>
    </row>
    <row r="24" spans="1:6" x14ac:dyDescent="0.2">
      <c r="A24" s="19" t="s">
        <v>276</v>
      </c>
      <c r="B24" s="18" t="s">
        <v>125</v>
      </c>
      <c r="C24" s="27" t="s">
        <v>277</v>
      </c>
      <c r="D24" s="256" t="s">
        <v>837</v>
      </c>
      <c r="E24" s="29" t="s">
        <v>837</v>
      </c>
      <c r="F24" s="29">
        <v>0</v>
      </c>
    </row>
    <row r="25" spans="1:6" x14ac:dyDescent="0.2">
      <c r="A25" s="19" t="s">
        <v>278</v>
      </c>
      <c r="B25" s="18" t="s">
        <v>125</v>
      </c>
      <c r="C25" s="27" t="s">
        <v>279</v>
      </c>
      <c r="D25" s="256" t="s">
        <v>837</v>
      </c>
      <c r="E25" s="29" t="s">
        <v>837</v>
      </c>
      <c r="F25" s="29">
        <v>0</v>
      </c>
    </row>
    <row r="26" spans="1:6" x14ac:dyDescent="0.2">
      <c r="A26" s="19" t="s">
        <v>280</v>
      </c>
      <c r="B26" s="18" t="s">
        <v>126</v>
      </c>
      <c r="C26" s="27" t="s">
        <v>281</v>
      </c>
      <c r="D26" s="256">
        <v>17100.67818051792</v>
      </c>
      <c r="E26" s="29">
        <v>12671.43568957601</v>
      </c>
      <c r="F26" s="29">
        <v>12655.09957995647</v>
      </c>
    </row>
    <row r="27" spans="1:6" x14ac:dyDescent="0.2">
      <c r="A27" s="19" t="s">
        <v>282</v>
      </c>
      <c r="B27" s="18" t="s">
        <v>126</v>
      </c>
      <c r="C27" s="27" t="s">
        <v>283</v>
      </c>
      <c r="D27" s="256">
        <v>56065.594823156782</v>
      </c>
      <c r="E27" s="29">
        <v>66570.583872923569</v>
      </c>
      <c r="F27" s="29">
        <v>66484.760578529269</v>
      </c>
    </row>
    <row r="28" spans="1:6" x14ac:dyDescent="0.2">
      <c r="A28" s="19" t="s">
        <v>284</v>
      </c>
      <c r="B28" s="18" t="s">
        <v>127</v>
      </c>
      <c r="C28" s="27" t="s">
        <v>285</v>
      </c>
      <c r="D28" s="256">
        <v>866332.26712186704</v>
      </c>
      <c r="E28" s="29">
        <v>808870.94454037596</v>
      </c>
      <c r="F28" s="29">
        <v>807828.14207175421</v>
      </c>
    </row>
    <row r="29" spans="1:6" x14ac:dyDescent="0.2">
      <c r="A29" s="19" t="s">
        <v>286</v>
      </c>
      <c r="B29" s="18" t="s">
        <v>127</v>
      </c>
      <c r="C29" s="27" t="s">
        <v>287</v>
      </c>
      <c r="D29" s="256">
        <v>1352134.2066781267</v>
      </c>
      <c r="E29" s="29">
        <v>1194554.3914663736</v>
      </c>
      <c r="F29" s="29">
        <v>1193014.3630147001</v>
      </c>
    </row>
    <row r="30" spans="1:6" x14ac:dyDescent="0.2">
      <c r="A30" s="19" t="s">
        <v>288</v>
      </c>
      <c r="B30" s="18" t="s">
        <v>128</v>
      </c>
      <c r="C30" s="27" t="s">
        <v>289</v>
      </c>
      <c r="D30" s="256" t="s">
        <v>837</v>
      </c>
      <c r="E30" s="29" t="s">
        <v>837</v>
      </c>
      <c r="F30" s="29">
        <v>0</v>
      </c>
    </row>
    <row r="31" spans="1:6" x14ac:dyDescent="0.2">
      <c r="A31" s="19" t="s">
        <v>290</v>
      </c>
      <c r="B31" s="18" t="s">
        <v>128</v>
      </c>
      <c r="C31" s="27" t="s">
        <v>291</v>
      </c>
      <c r="D31" s="256">
        <v>0</v>
      </c>
      <c r="E31" s="29">
        <v>0</v>
      </c>
      <c r="F31" s="29">
        <v>0</v>
      </c>
    </row>
    <row r="32" spans="1:6" x14ac:dyDescent="0.2">
      <c r="A32" s="19" t="s">
        <v>292</v>
      </c>
      <c r="B32" s="18" t="s">
        <v>129</v>
      </c>
      <c r="C32" s="27" t="s">
        <v>293</v>
      </c>
      <c r="D32" s="256">
        <v>45418.019211346771</v>
      </c>
      <c r="E32" s="29">
        <v>12809.012663466361</v>
      </c>
      <c r="F32" s="29">
        <v>12792.49918858359</v>
      </c>
    </row>
    <row r="33" spans="1:6" x14ac:dyDescent="0.2">
      <c r="A33" s="19" t="s">
        <v>294</v>
      </c>
      <c r="B33" s="18" t="s">
        <v>129</v>
      </c>
      <c r="C33" s="27" t="s">
        <v>295</v>
      </c>
      <c r="D33" s="256">
        <v>39655.513585525114</v>
      </c>
      <c r="E33" s="29">
        <v>43763.946217288583</v>
      </c>
      <c r="F33" s="29">
        <v>43707.525410656752</v>
      </c>
    </row>
    <row r="34" spans="1:6" x14ac:dyDescent="0.2">
      <c r="A34" s="19" t="s">
        <v>296</v>
      </c>
      <c r="B34" s="18" t="s">
        <v>130</v>
      </c>
      <c r="C34" s="27" t="s">
        <v>297</v>
      </c>
      <c r="D34" s="256" t="s">
        <v>837</v>
      </c>
      <c r="E34" s="29" t="s">
        <v>837</v>
      </c>
      <c r="F34" s="29">
        <v>0</v>
      </c>
    </row>
    <row r="35" spans="1:6" x14ac:dyDescent="0.2">
      <c r="A35" s="19" t="s">
        <v>298</v>
      </c>
      <c r="B35" s="18" t="s">
        <v>131</v>
      </c>
      <c r="C35" s="27" t="s">
        <v>299</v>
      </c>
      <c r="D35" s="256">
        <v>185224.37316188589</v>
      </c>
      <c r="E35" s="29">
        <v>175404.71254107979</v>
      </c>
      <c r="F35" s="29">
        <v>175178.57947438932</v>
      </c>
    </row>
    <row r="36" spans="1:6" x14ac:dyDescent="0.2">
      <c r="A36" s="19" t="s">
        <v>300</v>
      </c>
      <c r="B36" s="18" t="s">
        <v>131</v>
      </c>
      <c r="C36" s="27" t="s">
        <v>301</v>
      </c>
      <c r="D36" s="256">
        <v>20468.124390439811</v>
      </c>
      <c r="E36" s="29">
        <v>20315.609256536245</v>
      </c>
      <c r="F36" s="29">
        <v>20289.418221208216</v>
      </c>
    </row>
    <row r="37" spans="1:6" x14ac:dyDescent="0.2">
      <c r="A37" s="19" t="s">
        <v>302</v>
      </c>
      <c r="B37" s="18" t="s">
        <v>131</v>
      </c>
      <c r="C37" s="27" t="s">
        <v>303</v>
      </c>
      <c r="D37" s="256">
        <v>2637.6376055073661</v>
      </c>
      <c r="E37" s="29">
        <v>5714.26930232418</v>
      </c>
      <c r="F37" s="29">
        <v>5706.9024236211508</v>
      </c>
    </row>
    <row r="38" spans="1:6" x14ac:dyDescent="0.2">
      <c r="A38" s="19" t="s">
        <v>304</v>
      </c>
      <c r="B38" s="18" t="s">
        <v>132</v>
      </c>
      <c r="C38" s="27" t="s">
        <v>305</v>
      </c>
      <c r="D38" s="256" t="s">
        <v>837</v>
      </c>
      <c r="E38" s="29" t="s">
        <v>837</v>
      </c>
      <c r="F38" s="29">
        <v>0</v>
      </c>
    </row>
    <row r="39" spans="1:6" x14ac:dyDescent="0.2">
      <c r="A39" s="19" t="s">
        <v>306</v>
      </c>
      <c r="B39" s="18" t="s">
        <v>132</v>
      </c>
      <c r="C39" s="27" t="s">
        <v>307</v>
      </c>
      <c r="D39" s="256">
        <v>20631.515272831686</v>
      </c>
      <c r="E39" s="29">
        <v>7429.7323901894188</v>
      </c>
      <c r="F39" s="29">
        <v>7420.1539236491326</v>
      </c>
    </row>
    <row r="40" spans="1:6" x14ac:dyDescent="0.2">
      <c r="A40" s="19" t="s">
        <v>308</v>
      </c>
      <c r="B40" s="18" t="s">
        <v>133</v>
      </c>
      <c r="C40" s="27" t="s">
        <v>309</v>
      </c>
      <c r="D40" s="256">
        <v>22399.797028275996</v>
      </c>
      <c r="E40" s="29">
        <v>42110.541195408041</v>
      </c>
      <c r="F40" s="29">
        <v>42056.251970890859</v>
      </c>
    </row>
    <row r="41" spans="1:6" x14ac:dyDescent="0.2">
      <c r="A41" s="19" t="s">
        <v>310</v>
      </c>
      <c r="B41" s="18" t="s">
        <v>134</v>
      </c>
      <c r="C41" s="28" t="s">
        <v>311</v>
      </c>
      <c r="D41" s="256" t="s">
        <v>837</v>
      </c>
      <c r="E41" s="29" t="s">
        <v>837</v>
      </c>
      <c r="F41" s="29">
        <v>0</v>
      </c>
    </row>
    <row r="42" spans="1:6" x14ac:dyDescent="0.2">
      <c r="A42" s="19" t="s">
        <v>312</v>
      </c>
      <c r="B42" s="18" t="s">
        <v>135</v>
      </c>
      <c r="C42" s="27" t="s">
        <v>313</v>
      </c>
      <c r="D42" s="256">
        <v>274842.68987942452</v>
      </c>
      <c r="E42" s="29">
        <v>223017.97074183193</v>
      </c>
      <c r="F42" s="29">
        <v>222730.45430672404</v>
      </c>
    </row>
    <row r="43" spans="1:6" x14ac:dyDescent="0.2">
      <c r="A43" s="19" t="s">
        <v>314</v>
      </c>
      <c r="B43" s="18" t="s">
        <v>136</v>
      </c>
      <c r="C43" s="27" t="s">
        <v>315</v>
      </c>
      <c r="D43" s="256">
        <v>2436714.5128323762</v>
      </c>
      <c r="E43" s="29">
        <v>2691023.6385554383</v>
      </c>
      <c r="F43" s="29">
        <v>2687554.3507631812</v>
      </c>
    </row>
    <row r="44" spans="1:6" x14ac:dyDescent="0.2">
      <c r="A44" s="19" t="s">
        <v>316</v>
      </c>
      <c r="B44" s="18" t="s">
        <v>137</v>
      </c>
      <c r="C44" s="27" t="s">
        <v>317</v>
      </c>
      <c r="D44" s="256">
        <v>18239.957632273257</v>
      </c>
      <c r="E44" s="29">
        <v>23242.985568009291</v>
      </c>
      <c r="F44" s="29">
        <v>23213.020537256165</v>
      </c>
    </row>
    <row r="45" spans="1:6" x14ac:dyDescent="0.2">
      <c r="A45" s="19" t="s">
        <v>318</v>
      </c>
      <c r="B45" s="18" t="s">
        <v>138</v>
      </c>
      <c r="C45" s="27" t="s">
        <v>319</v>
      </c>
      <c r="D45" s="256">
        <v>713197.08771488385</v>
      </c>
      <c r="E45" s="29">
        <v>770459.52820071636</v>
      </c>
      <c r="F45" s="29">
        <v>769466.24601719389</v>
      </c>
    </row>
    <row r="46" spans="1:6" x14ac:dyDescent="0.2">
      <c r="A46" s="19" t="s">
        <v>320</v>
      </c>
      <c r="B46" s="18" t="s">
        <v>139</v>
      </c>
      <c r="C46" s="27" t="s">
        <v>321</v>
      </c>
      <c r="D46" s="256">
        <v>42046.733983265374</v>
      </c>
      <c r="E46" s="29">
        <v>79542.533829883483</v>
      </c>
      <c r="F46" s="29">
        <v>79439.987000629568</v>
      </c>
    </row>
    <row r="47" spans="1:6" x14ac:dyDescent="0.2">
      <c r="A47" s="20" t="s">
        <v>322</v>
      </c>
      <c r="B47" s="18" t="s">
        <v>140</v>
      </c>
      <c r="C47" s="27" t="s">
        <v>323</v>
      </c>
      <c r="D47" s="256">
        <v>36733.096367379607</v>
      </c>
      <c r="E47" s="29" t="s">
        <v>837</v>
      </c>
      <c r="F47" s="29">
        <v>0</v>
      </c>
    </row>
    <row r="48" spans="1:6" x14ac:dyDescent="0.2">
      <c r="A48" s="19" t="s">
        <v>324</v>
      </c>
      <c r="B48" s="18" t="s">
        <v>140</v>
      </c>
      <c r="C48" s="27" t="s">
        <v>325</v>
      </c>
      <c r="D48" s="256" t="s">
        <v>837</v>
      </c>
      <c r="E48" s="29" t="s">
        <v>837</v>
      </c>
      <c r="F48" s="29">
        <v>0</v>
      </c>
    </row>
    <row r="49" spans="1:6" x14ac:dyDescent="0.2">
      <c r="A49" s="19" t="s">
        <v>326</v>
      </c>
      <c r="B49" s="18" t="s">
        <v>140</v>
      </c>
      <c r="C49" s="27" t="s">
        <v>327</v>
      </c>
      <c r="D49" s="256">
        <v>28944.240656954553</v>
      </c>
      <c r="E49" s="29">
        <v>52921.786746994236</v>
      </c>
      <c r="F49" s="29">
        <v>52853.559583889735</v>
      </c>
    </row>
    <row r="50" spans="1:6" x14ac:dyDescent="0.2">
      <c r="A50" s="19" t="s">
        <v>328</v>
      </c>
      <c r="B50" s="18" t="s">
        <v>140</v>
      </c>
      <c r="C50" s="27" t="s">
        <v>329</v>
      </c>
      <c r="D50" s="256">
        <v>12369.664091754586</v>
      </c>
      <c r="E50" s="29">
        <v>7356.9440659194088</v>
      </c>
      <c r="F50" s="29">
        <v>7347.45943863092</v>
      </c>
    </row>
    <row r="51" spans="1:6" x14ac:dyDescent="0.2">
      <c r="A51" s="19" t="s">
        <v>330</v>
      </c>
      <c r="B51" s="18" t="s">
        <v>140</v>
      </c>
      <c r="C51" s="27" t="s">
        <v>331</v>
      </c>
      <c r="D51" s="256" t="s">
        <v>837</v>
      </c>
      <c r="E51" s="29" t="s">
        <v>837</v>
      </c>
      <c r="F51" s="29">
        <v>0</v>
      </c>
    </row>
    <row r="52" spans="1:6" x14ac:dyDescent="0.2">
      <c r="A52" s="19" t="s">
        <v>332</v>
      </c>
      <c r="B52" s="18" t="s">
        <v>141</v>
      </c>
      <c r="C52" s="27" t="s">
        <v>333</v>
      </c>
      <c r="D52" s="256">
        <v>78418.656064973358</v>
      </c>
      <c r="E52" s="29">
        <v>72073.831600850914</v>
      </c>
      <c r="F52" s="29">
        <v>71980.913478344854</v>
      </c>
    </row>
    <row r="53" spans="1:6" x14ac:dyDescent="0.2">
      <c r="A53" s="19" t="s">
        <v>334</v>
      </c>
      <c r="B53" s="18" t="s">
        <v>141</v>
      </c>
      <c r="C53" s="27" t="s">
        <v>335</v>
      </c>
      <c r="D53" s="256">
        <v>46725.181984343937</v>
      </c>
      <c r="E53" s="29">
        <v>90021.861605504528</v>
      </c>
      <c r="F53" s="29">
        <v>89905.804748541399</v>
      </c>
    </row>
    <row r="54" spans="1:6" x14ac:dyDescent="0.2">
      <c r="A54" s="19" t="s">
        <v>336</v>
      </c>
      <c r="B54" s="18" t="s">
        <v>141</v>
      </c>
      <c r="C54" s="27" t="s">
        <v>337</v>
      </c>
      <c r="D54" s="256">
        <v>432611.63136753661</v>
      </c>
      <c r="E54" s="29">
        <v>750318.15498479246</v>
      </c>
      <c r="F54" s="29">
        <v>749350.83921019197</v>
      </c>
    </row>
    <row r="55" spans="1:6" x14ac:dyDescent="0.2">
      <c r="A55" s="19" t="s">
        <v>338</v>
      </c>
      <c r="B55" s="18" t="s">
        <v>141</v>
      </c>
      <c r="C55" s="27" t="s">
        <v>339</v>
      </c>
      <c r="D55" s="256">
        <v>229993.53792434232</v>
      </c>
      <c r="E55" s="29">
        <v>282520.02240954124</v>
      </c>
      <c r="F55" s="29">
        <v>282155.79548460065</v>
      </c>
    </row>
    <row r="56" spans="1:6" x14ac:dyDescent="0.2">
      <c r="A56" s="19" t="s">
        <v>340</v>
      </c>
      <c r="B56" s="18" t="s">
        <v>141</v>
      </c>
      <c r="C56" s="27" t="s">
        <v>341</v>
      </c>
      <c r="D56" s="256">
        <v>811070.56159246003</v>
      </c>
      <c r="E56" s="29">
        <v>624166.3273347303</v>
      </c>
      <c r="F56" s="29">
        <v>623361.64743941627</v>
      </c>
    </row>
    <row r="57" spans="1:6" x14ac:dyDescent="0.2">
      <c r="A57" s="19" t="s">
        <v>342</v>
      </c>
      <c r="B57" s="18" t="s">
        <v>141</v>
      </c>
      <c r="C57" s="27" t="s">
        <v>343</v>
      </c>
      <c r="D57" s="256">
        <v>151187.77787833361</v>
      </c>
      <c r="E57" s="29">
        <v>118925.35733005754</v>
      </c>
      <c r="F57" s="29">
        <v>118772.0378703309</v>
      </c>
    </row>
    <row r="58" spans="1:6" x14ac:dyDescent="0.2">
      <c r="A58" s="19" t="s">
        <v>344</v>
      </c>
      <c r="B58" s="18" t="s">
        <v>141</v>
      </c>
      <c r="C58" s="27" t="s">
        <v>345</v>
      </c>
      <c r="D58" s="256">
        <v>220378.8246475854</v>
      </c>
      <c r="E58" s="29">
        <v>180733.93183260207</v>
      </c>
      <c r="F58" s="29">
        <v>180500.928296561</v>
      </c>
    </row>
    <row r="59" spans="1:6" x14ac:dyDescent="0.2">
      <c r="A59" s="19" t="s">
        <v>346</v>
      </c>
      <c r="B59" s="18" t="s">
        <v>141</v>
      </c>
      <c r="C59" s="27" t="s">
        <v>347</v>
      </c>
      <c r="D59" s="256">
        <v>498430.093481405</v>
      </c>
      <c r="E59" s="29">
        <v>537966.29104942642</v>
      </c>
      <c r="F59" s="29">
        <v>537272.74088530173</v>
      </c>
    </row>
    <row r="60" spans="1:6" x14ac:dyDescent="0.2">
      <c r="A60" s="19" t="s">
        <v>348</v>
      </c>
      <c r="B60" s="18" t="s">
        <v>141</v>
      </c>
      <c r="C60" s="27" t="s">
        <v>349</v>
      </c>
      <c r="D60" s="256">
        <v>48965.896394681477</v>
      </c>
      <c r="E60" s="29">
        <v>32817.67855641972</v>
      </c>
      <c r="F60" s="29">
        <v>32775.369759887886</v>
      </c>
    </row>
    <row r="61" spans="1:6" x14ac:dyDescent="0.2">
      <c r="A61" s="19" t="s">
        <v>350</v>
      </c>
      <c r="B61" s="18" t="s">
        <v>141</v>
      </c>
      <c r="C61" s="27" t="s">
        <v>351</v>
      </c>
      <c r="D61" s="256">
        <v>63654.110051180643</v>
      </c>
      <c r="E61" s="29">
        <v>12365.363497683067</v>
      </c>
      <c r="F61" s="29">
        <v>12349.421978621436</v>
      </c>
    </row>
    <row r="62" spans="1:6" x14ac:dyDescent="0.2">
      <c r="A62" s="19" t="s">
        <v>352</v>
      </c>
      <c r="B62" s="18" t="s">
        <v>141</v>
      </c>
      <c r="C62" s="27" t="s">
        <v>353</v>
      </c>
      <c r="D62" s="256" t="s">
        <v>837</v>
      </c>
      <c r="E62" s="29" t="s">
        <v>837</v>
      </c>
      <c r="F62" s="29">
        <v>0</v>
      </c>
    </row>
    <row r="63" spans="1:6" x14ac:dyDescent="0.2">
      <c r="A63" s="19" t="s">
        <v>354</v>
      </c>
      <c r="B63" s="18" t="s">
        <v>141</v>
      </c>
      <c r="C63" s="27" t="s">
        <v>355</v>
      </c>
      <c r="D63" s="256">
        <v>109523.63603843861</v>
      </c>
      <c r="E63" s="29">
        <v>137507.37907252365</v>
      </c>
      <c r="F63" s="29">
        <v>137330.10353145198</v>
      </c>
    </row>
    <row r="64" spans="1:6" x14ac:dyDescent="0.2">
      <c r="A64" s="19" t="s">
        <v>356</v>
      </c>
      <c r="B64" s="18" t="s">
        <v>141</v>
      </c>
      <c r="C64" s="27" t="s">
        <v>357</v>
      </c>
      <c r="D64" s="256">
        <v>595180.19768119429</v>
      </c>
      <c r="E64" s="29">
        <v>524220.69294225058</v>
      </c>
      <c r="F64" s="29">
        <v>523544.86370596435</v>
      </c>
    </row>
    <row r="65" spans="1:6" x14ac:dyDescent="0.2">
      <c r="A65" s="19" t="s">
        <v>358</v>
      </c>
      <c r="B65" s="18" t="s">
        <v>141</v>
      </c>
      <c r="C65" s="27" t="s">
        <v>359</v>
      </c>
      <c r="D65" s="256" t="s">
        <v>837</v>
      </c>
      <c r="E65" s="29" t="s">
        <v>837</v>
      </c>
      <c r="F65" s="29">
        <v>0</v>
      </c>
    </row>
    <row r="66" spans="1:6" x14ac:dyDescent="0.2">
      <c r="A66" s="19" t="s">
        <v>360</v>
      </c>
      <c r="B66" s="18" t="s">
        <v>141</v>
      </c>
      <c r="C66" s="27" t="s">
        <v>361</v>
      </c>
      <c r="D66" s="256">
        <v>73218.807691513575</v>
      </c>
      <c r="E66" s="29">
        <v>43290.566947973864</v>
      </c>
      <c r="F66" s="29">
        <v>43234.756425434898</v>
      </c>
    </row>
    <row r="67" spans="1:6" x14ac:dyDescent="0.2">
      <c r="A67" s="19" t="s">
        <v>362</v>
      </c>
      <c r="B67" s="18" t="s">
        <v>142</v>
      </c>
      <c r="C67" s="27" t="s">
        <v>363</v>
      </c>
      <c r="D67" s="256">
        <v>9431.2264766962835</v>
      </c>
      <c r="E67" s="29">
        <v>54119.757457754757</v>
      </c>
      <c r="F67" s="29">
        <v>54049.98586185422</v>
      </c>
    </row>
    <row r="68" spans="1:6" x14ac:dyDescent="0.2">
      <c r="A68" s="19" t="s">
        <v>364</v>
      </c>
      <c r="B68" s="18" t="s">
        <v>142</v>
      </c>
      <c r="C68" s="27" t="s">
        <v>365</v>
      </c>
      <c r="D68" s="256">
        <v>65884.680751078005</v>
      </c>
      <c r="E68" s="29">
        <v>95601.836613122854</v>
      </c>
      <c r="F68" s="29">
        <v>95478.586010665385</v>
      </c>
    </row>
    <row r="69" spans="1:6" x14ac:dyDescent="0.2">
      <c r="A69" s="19" t="s">
        <v>366</v>
      </c>
      <c r="B69" s="18" t="s">
        <v>142</v>
      </c>
      <c r="C69" s="27" t="s">
        <v>367</v>
      </c>
      <c r="D69" s="256" t="s">
        <v>837</v>
      </c>
      <c r="E69" s="29" t="s">
        <v>837</v>
      </c>
      <c r="F69" s="29">
        <v>0</v>
      </c>
    </row>
    <row r="70" spans="1:6" x14ac:dyDescent="0.2">
      <c r="A70" s="19" t="s">
        <v>368</v>
      </c>
      <c r="B70" s="18" t="s">
        <v>143</v>
      </c>
      <c r="C70" s="27" t="s">
        <v>369</v>
      </c>
      <c r="D70" s="256" t="s">
        <v>837</v>
      </c>
      <c r="E70" s="29" t="s">
        <v>837</v>
      </c>
      <c r="F70" s="29">
        <v>0</v>
      </c>
    </row>
    <row r="71" spans="1:6" x14ac:dyDescent="0.2">
      <c r="A71" s="19" t="s">
        <v>370</v>
      </c>
      <c r="B71" s="18" t="s">
        <v>143</v>
      </c>
      <c r="C71" s="27" t="s">
        <v>371</v>
      </c>
      <c r="D71" s="256">
        <v>39435.615331885259</v>
      </c>
      <c r="E71" s="29">
        <v>35311.374141369743</v>
      </c>
      <c r="F71" s="29">
        <v>35265.850453847532</v>
      </c>
    </row>
    <row r="72" spans="1:6" x14ac:dyDescent="0.2">
      <c r="A72" s="19" t="s">
        <v>372</v>
      </c>
      <c r="B72" s="18" t="s">
        <v>143</v>
      </c>
      <c r="C72" s="27" t="s">
        <v>373</v>
      </c>
      <c r="D72" s="256" t="s">
        <v>837</v>
      </c>
      <c r="E72" s="29" t="s">
        <v>837</v>
      </c>
      <c r="F72" s="29">
        <v>0</v>
      </c>
    </row>
    <row r="73" spans="1:6" x14ac:dyDescent="0.2">
      <c r="A73" s="19" t="s">
        <v>374</v>
      </c>
      <c r="B73" s="18" t="s">
        <v>144</v>
      </c>
      <c r="C73" s="27" t="s">
        <v>375</v>
      </c>
      <c r="D73" s="256" t="s">
        <v>837</v>
      </c>
      <c r="E73" s="29" t="s">
        <v>837</v>
      </c>
      <c r="F73" s="29">
        <v>0</v>
      </c>
    </row>
    <row r="74" spans="1:6" x14ac:dyDescent="0.2">
      <c r="A74" s="19" t="s">
        <v>376</v>
      </c>
      <c r="B74" s="18" t="s">
        <v>145</v>
      </c>
      <c r="C74" s="27" t="s">
        <v>377</v>
      </c>
      <c r="D74" s="256">
        <v>37223.835129986503</v>
      </c>
      <c r="E74" s="29">
        <v>28583.719804112214</v>
      </c>
      <c r="F74" s="29">
        <v>28546.86945885589</v>
      </c>
    </row>
    <row r="75" spans="1:6" x14ac:dyDescent="0.2">
      <c r="A75" s="19" t="s">
        <v>378</v>
      </c>
      <c r="B75" s="18" t="s">
        <v>145</v>
      </c>
      <c r="C75" s="27" t="s">
        <v>379</v>
      </c>
      <c r="D75" s="256">
        <v>16960.667726037362</v>
      </c>
      <c r="E75" s="29">
        <v>8145.046460674519</v>
      </c>
      <c r="F75" s="29">
        <v>8134.5458058870527</v>
      </c>
    </row>
    <row r="76" spans="1:6" x14ac:dyDescent="0.2">
      <c r="A76" s="19" t="s">
        <v>380</v>
      </c>
      <c r="B76" s="18" t="s">
        <v>146</v>
      </c>
      <c r="C76" s="27" t="s">
        <v>381</v>
      </c>
      <c r="D76" s="256">
        <v>56588.29593048797</v>
      </c>
      <c r="E76" s="29">
        <v>49370.177434325102</v>
      </c>
      <c r="F76" s="29">
        <v>49306.529032497456</v>
      </c>
    </row>
    <row r="77" spans="1:6" x14ac:dyDescent="0.2">
      <c r="A77" s="19" t="s">
        <v>382</v>
      </c>
      <c r="B77" s="18" t="s">
        <v>147</v>
      </c>
      <c r="C77" s="27" t="s">
        <v>383</v>
      </c>
      <c r="D77" s="256" t="s">
        <v>837</v>
      </c>
      <c r="E77" s="29" t="s">
        <v>837</v>
      </c>
      <c r="F77" s="29">
        <v>0</v>
      </c>
    </row>
    <row r="78" spans="1:6" x14ac:dyDescent="0.2">
      <c r="A78" s="19" t="s">
        <v>384</v>
      </c>
      <c r="B78" s="18" t="s">
        <v>148</v>
      </c>
      <c r="C78" s="27" t="s">
        <v>385</v>
      </c>
      <c r="D78" s="256">
        <v>7707.3574446184111</v>
      </c>
      <c r="E78" s="29">
        <v>7949.3609621481055</v>
      </c>
      <c r="F78" s="29">
        <v>7939.1125865682352</v>
      </c>
    </row>
    <row r="79" spans="1:6" x14ac:dyDescent="0.2">
      <c r="A79" s="19" t="s">
        <v>386</v>
      </c>
      <c r="B79" s="18" t="s">
        <v>148</v>
      </c>
      <c r="C79" s="27" t="s">
        <v>387</v>
      </c>
      <c r="D79" s="256">
        <v>7350.0350930834329</v>
      </c>
      <c r="E79" s="29">
        <v>17090.028484311046</v>
      </c>
      <c r="F79" s="29">
        <v>17067.995891828221</v>
      </c>
    </row>
    <row r="80" spans="1:6" x14ac:dyDescent="0.2">
      <c r="A80" s="19" t="s">
        <v>388</v>
      </c>
      <c r="B80" s="18" t="s">
        <v>149</v>
      </c>
      <c r="C80" s="27" t="s">
        <v>389</v>
      </c>
      <c r="D80" s="256" t="s">
        <v>837</v>
      </c>
      <c r="E80" s="29" t="s">
        <v>837</v>
      </c>
      <c r="F80" s="29">
        <v>0</v>
      </c>
    </row>
    <row r="81" spans="1:6" x14ac:dyDescent="0.2">
      <c r="A81" s="19" t="s">
        <v>390</v>
      </c>
      <c r="B81" s="18" t="s">
        <v>150</v>
      </c>
      <c r="C81" s="27" t="s">
        <v>391</v>
      </c>
      <c r="D81" s="256">
        <v>3021027.557164452</v>
      </c>
      <c r="E81" s="29">
        <v>3218559.3253561174</v>
      </c>
      <c r="F81" s="29">
        <v>3214409.9346127096</v>
      </c>
    </row>
    <row r="82" spans="1:6" x14ac:dyDescent="0.2">
      <c r="A82" s="19" t="s">
        <v>392</v>
      </c>
      <c r="B82" s="18" t="s">
        <v>151</v>
      </c>
      <c r="C82" s="27" t="s">
        <v>393</v>
      </c>
      <c r="D82" s="256">
        <v>5660.89899484128</v>
      </c>
      <c r="E82" s="29">
        <v>4948.1582236416361</v>
      </c>
      <c r="F82" s="29">
        <v>4941.7790210685025</v>
      </c>
    </row>
    <row r="83" spans="1:6" x14ac:dyDescent="0.2">
      <c r="A83" s="19" t="s">
        <v>394</v>
      </c>
      <c r="B83" s="18" t="s">
        <v>151</v>
      </c>
      <c r="C83" s="27" t="s">
        <v>395</v>
      </c>
      <c r="D83" s="256" t="s">
        <v>837</v>
      </c>
      <c r="E83" s="29" t="s">
        <v>837</v>
      </c>
      <c r="F83" s="29">
        <v>0</v>
      </c>
    </row>
    <row r="84" spans="1:6" x14ac:dyDescent="0.2">
      <c r="A84" s="19" t="s">
        <v>396</v>
      </c>
      <c r="B84" s="18" t="s">
        <v>152</v>
      </c>
      <c r="C84" s="27" t="s">
        <v>397</v>
      </c>
      <c r="D84" s="256">
        <v>11807.575906605038</v>
      </c>
      <c r="E84" s="29">
        <v>15188.553216387148</v>
      </c>
      <c r="F84" s="29">
        <v>15168.972020034691</v>
      </c>
    </row>
    <row r="85" spans="1:6" x14ac:dyDescent="0.2">
      <c r="A85" s="19" t="s">
        <v>398</v>
      </c>
      <c r="B85" s="18" t="s">
        <v>152</v>
      </c>
      <c r="C85" s="27" t="s">
        <v>399</v>
      </c>
      <c r="D85" s="256">
        <v>727.44029833132709</v>
      </c>
      <c r="E85" s="29">
        <v>2049.2407364866563</v>
      </c>
      <c r="F85" s="29">
        <v>2046.5988400095575</v>
      </c>
    </row>
    <row r="86" spans="1:6" x14ac:dyDescent="0.2">
      <c r="A86" s="19" t="s">
        <v>400</v>
      </c>
      <c r="B86" s="18" t="s">
        <v>152</v>
      </c>
      <c r="C86" s="27" t="s">
        <v>401</v>
      </c>
      <c r="D86" s="256">
        <v>12509.993579749849</v>
      </c>
      <c r="E86" s="29">
        <v>33458.205124714914</v>
      </c>
      <c r="F86" s="29">
        <v>33415.070556542814</v>
      </c>
    </row>
    <row r="87" spans="1:6" x14ac:dyDescent="0.2">
      <c r="A87" s="19" t="s">
        <v>402</v>
      </c>
      <c r="B87" s="18" t="s">
        <v>152</v>
      </c>
      <c r="C87" s="27" t="s">
        <v>403</v>
      </c>
      <c r="D87" s="256" t="s">
        <v>837</v>
      </c>
      <c r="E87" s="29" t="s">
        <v>837</v>
      </c>
      <c r="F87" s="29">
        <v>0</v>
      </c>
    </row>
    <row r="88" spans="1:6" x14ac:dyDescent="0.2">
      <c r="A88" s="19" t="s">
        <v>404</v>
      </c>
      <c r="B88" s="18" t="s">
        <v>152</v>
      </c>
      <c r="C88" s="27" t="s">
        <v>405</v>
      </c>
      <c r="D88" s="256">
        <v>34584.480541961224</v>
      </c>
      <c r="E88" s="29">
        <v>33013.582509489104</v>
      </c>
      <c r="F88" s="29">
        <v>32971.021152116438</v>
      </c>
    </row>
    <row r="89" spans="1:6" x14ac:dyDescent="0.2">
      <c r="A89" s="19" t="s">
        <v>406</v>
      </c>
      <c r="B89" s="18" t="s">
        <v>153</v>
      </c>
      <c r="C89" s="27" t="s">
        <v>407</v>
      </c>
      <c r="D89" s="256">
        <v>46610.69910351617</v>
      </c>
      <c r="E89" s="29">
        <v>36728.136559132552</v>
      </c>
      <c r="F89" s="29">
        <v>36680.786370909991</v>
      </c>
    </row>
    <row r="90" spans="1:6" x14ac:dyDescent="0.2">
      <c r="A90" s="19" t="s">
        <v>408</v>
      </c>
      <c r="B90" s="18" t="s">
        <v>154</v>
      </c>
      <c r="C90" s="27" t="s">
        <v>409</v>
      </c>
      <c r="D90" s="256">
        <v>152848.86276374114</v>
      </c>
      <c r="E90" s="29">
        <v>142823.01685921499</v>
      </c>
      <c r="F90" s="29">
        <v>142638.88835817031</v>
      </c>
    </row>
    <row r="91" spans="1:6" x14ac:dyDescent="0.2">
      <c r="A91" s="19" t="s">
        <v>410</v>
      </c>
      <c r="B91" s="18" t="s">
        <v>154</v>
      </c>
      <c r="C91" s="27" t="s">
        <v>411</v>
      </c>
      <c r="D91" s="256">
        <v>140835.88695276208</v>
      </c>
      <c r="E91" s="29">
        <v>139731.95532064009</v>
      </c>
      <c r="F91" s="29">
        <v>139551.81183923897</v>
      </c>
    </row>
    <row r="92" spans="1:6" x14ac:dyDescent="0.2">
      <c r="A92" s="19" t="s">
        <v>412</v>
      </c>
      <c r="B92" s="18" t="s">
        <v>154</v>
      </c>
      <c r="C92" s="27" t="s">
        <v>413</v>
      </c>
      <c r="D92" s="256">
        <v>65534.30658090744</v>
      </c>
      <c r="E92" s="29">
        <v>63467.440435300872</v>
      </c>
      <c r="F92" s="29">
        <v>63385.617736624699</v>
      </c>
    </row>
    <row r="93" spans="1:6" x14ac:dyDescent="0.2">
      <c r="A93" s="19" t="s">
        <v>414</v>
      </c>
      <c r="B93" s="18" t="s">
        <v>155</v>
      </c>
      <c r="C93" s="27" t="s">
        <v>415</v>
      </c>
      <c r="D93" s="256">
        <v>1712820.5714764064</v>
      </c>
      <c r="E93" s="29">
        <v>1184019.211588809</v>
      </c>
      <c r="F93" s="29">
        <v>1182492.7651697921</v>
      </c>
    </row>
    <row r="94" spans="1:6" x14ac:dyDescent="0.2">
      <c r="A94" s="19" t="s">
        <v>416</v>
      </c>
      <c r="B94" s="18" t="s">
        <v>155</v>
      </c>
      <c r="C94" s="27" t="s">
        <v>417</v>
      </c>
      <c r="D94" s="256">
        <v>724115.48454520537</v>
      </c>
      <c r="E94" s="29">
        <v>412856.51478510309</v>
      </c>
      <c r="F94" s="29">
        <v>412324.2570798283</v>
      </c>
    </row>
    <row r="95" spans="1:6" x14ac:dyDescent="0.2">
      <c r="A95" s="19" t="s">
        <v>418</v>
      </c>
      <c r="B95" s="18" t="s">
        <v>155</v>
      </c>
      <c r="C95" s="27" t="s">
        <v>419</v>
      </c>
      <c r="D95" s="256">
        <v>21912.682085709832</v>
      </c>
      <c r="E95" s="29">
        <v>14320.821187767586</v>
      </c>
      <c r="F95" s="29">
        <v>14302.358678033375</v>
      </c>
    </row>
    <row r="96" spans="1:6" x14ac:dyDescent="0.2">
      <c r="A96" s="19" t="s">
        <v>420</v>
      </c>
      <c r="B96" s="18" t="s">
        <v>156</v>
      </c>
      <c r="C96" s="27" t="s">
        <v>421</v>
      </c>
      <c r="D96" s="256">
        <v>29873.804831612277</v>
      </c>
      <c r="E96" s="29">
        <v>66975.475122732285</v>
      </c>
      <c r="F96" s="29">
        <v>66889.129839511865</v>
      </c>
    </row>
    <row r="97" spans="1:6" x14ac:dyDescent="0.2">
      <c r="A97" s="19" t="s">
        <v>422</v>
      </c>
      <c r="B97" s="18" t="s">
        <v>156</v>
      </c>
      <c r="C97" s="27" t="s">
        <v>423</v>
      </c>
      <c r="D97" s="256">
        <v>26444.841818099689</v>
      </c>
      <c r="E97" s="29">
        <v>23768.720854928109</v>
      </c>
      <c r="F97" s="29">
        <v>23738.07804231282</v>
      </c>
    </row>
    <row r="98" spans="1:6" x14ac:dyDescent="0.2">
      <c r="A98" s="19" t="s">
        <v>424</v>
      </c>
      <c r="B98" s="18" t="s">
        <v>156</v>
      </c>
      <c r="C98" s="27" t="s">
        <v>425</v>
      </c>
      <c r="D98" s="256">
        <v>9912.4333231671844</v>
      </c>
      <c r="E98" s="29">
        <v>19158.459019026126</v>
      </c>
      <c r="F98" s="29">
        <v>19133.75979043487</v>
      </c>
    </row>
    <row r="99" spans="1:6" x14ac:dyDescent="0.2">
      <c r="A99" s="19" t="s">
        <v>426</v>
      </c>
      <c r="B99" s="18" t="s">
        <v>156</v>
      </c>
      <c r="C99" s="27" t="s">
        <v>427</v>
      </c>
      <c r="D99" s="256">
        <v>29494.189673086639</v>
      </c>
      <c r="E99" s="29">
        <v>7652.8118906583295</v>
      </c>
      <c r="F99" s="29">
        <v>7642.9458283583526</v>
      </c>
    </row>
    <row r="100" spans="1:6" x14ac:dyDescent="0.2">
      <c r="A100" s="19" t="s">
        <v>428</v>
      </c>
      <c r="B100" s="18" t="s">
        <v>156</v>
      </c>
      <c r="C100" s="27" t="s">
        <v>429</v>
      </c>
      <c r="D100" s="256">
        <v>25101.045751693488</v>
      </c>
      <c r="E100" s="29">
        <v>27081.106145916714</v>
      </c>
      <c r="F100" s="29">
        <v>27046.192981421704</v>
      </c>
    </row>
    <row r="101" spans="1:6" x14ac:dyDescent="0.2">
      <c r="A101" s="19" t="s">
        <v>430</v>
      </c>
      <c r="B101" s="18" t="s">
        <v>156</v>
      </c>
      <c r="C101" s="27" t="s">
        <v>431</v>
      </c>
      <c r="D101" s="256">
        <v>4817.7154100620637</v>
      </c>
      <c r="E101" s="29">
        <v>413.97867820315321</v>
      </c>
      <c r="F101" s="29">
        <v>413.44497379641086</v>
      </c>
    </row>
    <row r="102" spans="1:6" x14ac:dyDescent="0.2">
      <c r="A102" s="19" t="s">
        <v>432</v>
      </c>
      <c r="B102" s="18" t="s">
        <v>157</v>
      </c>
      <c r="C102" s="27" t="s">
        <v>433</v>
      </c>
      <c r="D102" s="256">
        <v>0</v>
      </c>
      <c r="E102" s="29">
        <v>10543.291669142616</v>
      </c>
      <c r="F102" s="29">
        <v>10529.6991787037</v>
      </c>
    </row>
    <row r="103" spans="1:6" x14ac:dyDescent="0.2">
      <c r="A103" s="19" t="s">
        <v>434</v>
      </c>
      <c r="B103" s="18" t="s">
        <v>157</v>
      </c>
      <c r="C103" s="27" t="s">
        <v>435</v>
      </c>
      <c r="D103" s="256">
        <v>44314.651398342918</v>
      </c>
      <c r="E103" s="29">
        <v>55553.058600747077</v>
      </c>
      <c r="F103" s="29">
        <v>55481.439182297981</v>
      </c>
    </row>
    <row r="104" spans="1:6" x14ac:dyDescent="0.2">
      <c r="A104" s="19" t="s">
        <v>436</v>
      </c>
      <c r="B104" s="18" t="s">
        <v>157</v>
      </c>
      <c r="C104" s="27" t="s">
        <v>437</v>
      </c>
      <c r="D104" s="256">
        <v>0</v>
      </c>
      <c r="E104" s="29">
        <v>0</v>
      </c>
      <c r="F104" s="29">
        <v>0</v>
      </c>
    </row>
    <row r="105" spans="1:6" x14ac:dyDescent="0.2">
      <c r="A105" s="19" t="s">
        <v>438</v>
      </c>
      <c r="B105" s="18" t="s">
        <v>158</v>
      </c>
      <c r="C105" s="27" t="s">
        <v>439</v>
      </c>
      <c r="D105" s="256">
        <v>113374.80669194629</v>
      </c>
      <c r="E105" s="29">
        <v>164141.85416060465</v>
      </c>
      <c r="F105" s="29">
        <v>162968.50056561749</v>
      </c>
    </row>
    <row r="106" spans="1:6" x14ac:dyDescent="0.2">
      <c r="A106" s="19" t="s">
        <v>440</v>
      </c>
      <c r="B106" s="18" t="s">
        <v>158</v>
      </c>
      <c r="C106" s="27" t="s">
        <v>441</v>
      </c>
      <c r="D106" s="256">
        <v>5929.8842153163923</v>
      </c>
      <c r="E106" s="29">
        <v>15912.178463580818</v>
      </c>
      <c r="F106" s="29">
        <v>15891.664364150036</v>
      </c>
    </row>
    <row r="107" spans="1:6" x14ac:dyDescent="0.2">
      <c r="A107" s="19" t="s">
        <v>442</v>
      </c>
      <c r="B107" s="18" t="s">
        <v>158</v>
      </c>
      <c r="C107" s="27" t="s">
        <v>443</v>
      </c>
      <c r="D107" s="256">
        <v>46024.139765398366</v>
      </c>
      <c r="E107" s="29">
        <v>46903.368078531879</v>
      </c>
      <c r="F107" s="29">
        <v>46842.899905766979</v>
      </c>
    </row>
    <row r="108" spans="1:6" x14ac:dyDescent="0.2">
      <c r="A108" s="19" t="s">
        <v>444</v>
      </c>
      <c r="B108" s="18" t="s">
        <v>158</v>
      </c>
      <c r="C108" s="27" t="s">
        <v>445</v>
      </c>
      <c r="D108" s="256">
        <v>41124.438750722693</v>
      </c>
      <c r="E108" s="29">
        <v>40063.455238440256</v>
      </c>
      <c r="F108" s="29">
        <v>40011.805132442314</v>
      </c>
    </row>
    <row r="109" spans="1:6" x14ac:dyDescent="0.2">
      <c r="A109" s="19" t="s">
        <v>446</v>
      </c>
      <c r="B109" s="18" t="s">
        <v>159</v>
      </c>
      <c r="C109" s="27" t="s">
        <v>447</v>
      </c>
      <c r="D109" s="256">
        <v>3749.0633856329937</v>
      </c>
      <c r="E109" s="29" t="s">
        <v>837</v>
      </c>
      <c r="F109" s="29">
        <v>0</v>
      </c>
    </row>
    <row r="110" spans="1:6" x14ac:dyDescent="0.2">
      <c r="A110" s="19" t="s">
        <v>448</v>
      </c>
      <c r="B110" s="18" t="s">
        <v>159</v>
      </c>
      <c r="C110" s="27" t="s">
        <v>449</v>
      </c>
      <c r="D110" s="256">
        <v>17659.200552238752</v>
      </c>
      <c r="E110" s="29">
        <v>22318.659004321999</v>
      </c>
      <c r="F110" s="29">
        <v>22289.885622284815</v>
      </c>
    </row>
    <row r="111" spans="1:6" x14ac:dyDescent="0.2">
      <c r="A111" s="19" t="s">
        <v>450</v>
      </c>
      <c r="B111" s="18" t="s">
        <v>159</v>
      </c>
      <c r="C111" s="27" t="s">
        <v>451</v>
      </c>
      <c r="D111" s="256">
        <v>1905540.2511795235</v>
      </c>
      <c r="E111" s="29">
        <v>1847212.7763258722</v>
      </c>
      <c r="F111" s="29">
        <v>1844831.3358053241</v>
      </c>
    </row>
    <row r="112" spans="1:6" x14ac:dyDescent="0.2">
      <c r="A112" s="19" t="s">
        <v>452</v>
      </c>
      <c r="B112" s="18" t="s">
        <v>160</v>
      </c>
      <c r="C112" s="27" t="s">
        <v>453</v>
      </c>
      <c r="D112" s="256">
        <v>0</v>
      </c>
      <c r="E112" s="29">
        <v>19488.934766815732</v>
      </c>
      <c r="F112" s="29">
        <v>19463.809486419865</v>
      </c>
    </row>
    <row r="113" spans="1:6" x14ac:dyDescent="0.2">
      <c r="A113" s="19" t="s">
        <v>454</v>
      </c>
      <c r="B113" s="18" t="s">
        <v>161</v>
      </c>
      <c r="C113" s="27" t="s">
        <v>455</v>
      </c>
      <c r="D113" s="256">
        <v>8853.9396189872641</v>
      </c>
      <c r="E113" s="29">
        <v>71975.850331134599</v>
      </c>
      <c r="F113" s="29">
        <v>71883.058526813926</v>
      </c>
    </row>
    <row r="114" spans="1:6" x14ac:dyDescent="0.2">
      <c r="A114" s="19" t="s">
        <v>456</v>
      </c>
      <c r="B114" s="18" t="s">
        <v>162</v>
      </c>
      <c r="C114" s="27" t="s">
        <v>457</v>
      </c>
      <c r="D114" s="256">
        <v>106668.42334015243</v>
      </c>
      <c r="E114" s="29">
        <v>114324.68962808956</v>
      </c>
      <c r="F114" s="29">
        <v>114177.30138355774</v>
      </c>
    </row>
    <row r="115" spans="1:6" x14ac:dyDescent="0.2">
      <c r="A115" s="19" t="s">
        <v>458</v>
      </c>
      <c r="B115" s="18" t="s">
        <v>162</v>
      </c>
      <c r="C115" s="27" t="s">
        <v>459</v>
      </c>
      <c r="D115" s="256">
        <v>28441.806581786983</v>
      </c>
      <c r="E115" s="29">
        <v>7614.5180344466944</v>
      </c>
      <c r="F115" s="29">
        <v>7604.7013408724206</v>
      </c>
    </row>
    <row r="116" spans="1:6" x14ac:dyDescent="0.2">
      <c r="A116" s="19" t="s">
        <v>460</v>
      </c>
      <c r="B116" s="18" t="s">
        <v>162</v>
      </c>
      <c r="C116" s="27" t="s">
        <v>461</v>
      </c>
      <c r="D116" s="256" t="s">
        <v>837</v>
      </c>
      <c r="E116" s="29" t="s">
        <v>837</v>
      </c>
      <c r="F116" s="29">
        <v>0</v>
      </c>
    </row>
    <row r="117" spans="1:6" x14ac:dyDescent="0.2">
      <c r="A117" s="19" t="s">
        <v>462</v>
      </c>
      <c r="B117" s="18" t="s">
        <v>163</v>
      </c>
      <c r="C117" s="27" t="s">
        <v>463</v>
      </c>
      <c r="D117" s="256">
        <v>37436.115015976582</v>
      </c>
      <c r="E117" s="29">
        <v>116618.14770792583</v>
      </c>
      <c r="F117" s="29">
        <v>116467.80272009216</v>
      </c>
    </row>
    <row r="118" spans="1:6" x14ac:dyDescent="0.2">
      <c r="A118" s="19" t="s">
        <v>464</v>
      </c>
      <c r="B118" s="18" t="s">
        <v>163</v>
      </c>
      <c r="C118" s="27" t="s">
        <v>465</v>
      </c>
      <c r="D118" s="256">
        <v>17653.404803879603</v>
      </c>
      <c r="E118" s="29">
        <v>14938.066334940002</v>
      </c>
      <c r="F118" s="29">
        <v>14918.808068147684</v>
      </c>
    </row>
    <row r="119" spans="1:6" x14ac:dyDescent="0.2">
      <c r="A119" s="19" t="s">
        <v>466</v>
      </c>
      <c r="B119" s="18" t="s">
        <v>164</v>
      </c>
      <c r="C119" s="27" t="s">
        <v>467</v>
      </c>
      <c r="D119" s="256">
        <v>32770.388374862094</v>
      </c>
      <c r="E119" s="29">
        <v>65736.792341921755</v>
      </c>
      <c r="F119" s="29">
        <v>65652.043977802445</v>
      </c>
    </row>
    <row r="120" spans="1:6" x14ac:dyDescent="0.2">
      <c r="A120" s="19" t="s">
        <v>468</v>
      </c>
      <c r="B120" s="18" t="s">
        <v>164</v>
      </c>
      <c r="C120" s="27" t="s">
        <v>469</v>
      </c>
      <c r="D120" s="256">
        <v>63717.012643870563</v>
      </c>
      <c r="E120" s="29">
        <v>70725.037432904486</v>
      </c>
      <c r="F120" s="29">
        <v>70633.858185923003</v>
      </c>
    </row>
    <row r="121" spans="1:6" x14ac:dyDescent="0.2">
      <c r="A121" s="19" t="s">
        <v>470</v>
      </c>
      <c r="B121" s="18" t="s">
        <v>164</v>
      </c>
      <c r="C121" s="27" t="s">
        <v>471</v>
      </c>
      <c r="D121" s="256">
        <v>15222.03480253552</v>
      </c>
      <c r="E121" s="29">
        <v>18082.039259716104</v>
      </c>
      <c r="F121" s="29">
        <v>18058.727759525598</v>
      </c>
    </row>
    <row r="122" spans="1:6" x14ac:dyDescent="0.2">
      <c r="A122" s="19" t="s">
        <v>472</v>
      </c>
      <c r="B122" s="18" t="s">
        <v>164</v>
      </c>
      <c r="C122" s="27" t="s">
        <v>473</v>
      </c>
      <c r="D122" s="256">
        <v>23952.934213366996</v>
      </c>
      <c r="E122" s="29">
        <v>34856.742039572542</v>
      </c>
      <c r="F122" s="29">
        <v>34811.804467154689</v>
      </c>
    </row>
    <row r="123" spans="1:6" x14ac:dyDescent="0.2">
      <c r="A123" s="19" t="s">
        <v>474</v>
      </c>
      <c r="B123" s="18" t="s">
        <v>165</v>
      </c>
      <c r="C123" s="27" t="s">
        <v>475</v>
      </c>
      <c r="D123" s="256">
        <v>17996.121297932201</v>
      </c>
      <c r="E123" s="29">
        <v>24923.419270763334</v>
      </c>
      <c r="F123" s="29">
        <v>24891.287812318111</v>
      </c>
    </row>
    <row r="124" spans="1:6" x14ac:dyDescent="0.2">
      <c r="A124" s="19" t="s">
        <v>476</v>
      </c>
      <c r="B124" s="18" t="s">
        <v>165</v>
      </c>
      <c r="C124" s="27" t="s">
        <v>477</v>
      </c>
      <c r="D124" s="256">
        <v>78996.380835655189</v>
      </c>
      <c r="E124" s="29">
        <v>28168.447322354306</v>
      </c>
      <c r="F124" s="29">
        <v>28132.132349485939</v>
      </c>
    </row>
    <row r="125" spans="1:6" x14ac:dyDescent="0.2">
      <c r="A125" s="19" t="s">
        <v>478</v>
      </c>
      <c r="B125" s="18" t="s">
        <v>165</v>
      </c>
      <c r="C125" s="27" t="s">
        <v>479</v>
      </c>
      <c r="D125" s="256">
        <v>0</v>
      </c>
      <c r="E125" s="29">
        <v>23528.020420036795</v>
      </c>
      <c r="F125" s="29">
        <v>23497.687920221586</v>
      </c>
    </row>
    <row r="126" spans="1:6" x14ac:dyDescent="0.2">
      <c r="A126" s="19" t="s">
        <v>480</v>
      </c>
      <c r="B126" s="18" t="s">
        <v>165</v>
      </c>
      <c r="C126" s="27" t="s">
        <v>481</v>
      </c>
      <c r="D126" s="256">
        <v>41983.381258223082</v>
      </c>
      <c r="E126" s="29">
        <v>38441.292716802644</v>
      </c>
      <c r="F126" s="29">
        <v>38391.733914854485</v>
      </c>
    </row>
    <row r="127" spans="1:6" x14ac:dyDescent="0.2">
      <c r="A127" s="19" t="s">
        <v>482</v>
      </c>
      <c r="B127" s="18" t="s">
        <v>165</v>
      </c>
      <c r="C127" s="27" t="s">
        <v>483</v>
      </c>
      <c r="D127" s="256">
        <v>16590.693053462612</v>
      </c>
      <c r="E127" s="29">
        <v>17869.687878232871</v>
      </c>
      <c r="F127" s="29">
        <v>17846.65014303086</v>
      </c>
    </row>
    <row r="128" spans="1:6" x14ac:dyDescent="0.2">
      <c r="A128" s="19" t="s">
        <v>484</v>
      </c>
      <c r="B128" s="18" t="s">
        <v>165</v>
      </c>
      <c r="C128" s="27" t="s">
        <v>485</v>
      </c>
      <c r="D128" s="256">
        <v>14742.164360066321</v>
      </c>
      <c r="E128" s="29">
        <v>230.51442404996058</v>
      </c>
      <c r="F128" s="29">
        <v>230.2172431312062</v>
      </c>
    </row>
    <row r="129" spans="1:6" x14ac:dyDescent="0.2">
      <c r="A129" s="19" t="s">
        <v>486</v>
      </c>
      <c r="B129" s="18" t="s">
        <v>166</v>
      </c>
      <c r="C129" s="27" t="s">
        <v>487</v>
      </c>
      <c r="D129" s="256">
        <v>7027.6103461484081</v>
      </c>
      <c r="E129" s="29">
        <v>13404.771999053262</v>
      </c>
      <c r="F129" s="29">
        <v>13387.490466781303</v>
      </c>
    </row>
    <row r="130" spans="1:6" x14ac:dyDescent="0.2">
      <c r="A130" s="19" t="s">
        <v>488</v>
      </c>
      <c r="B130" s="18" t="s">
        <v>166</v>
      </c>
      <c r="C130" s="27" t="s">
        <v>489</v>
      </c>
      <c r="D130" s="256" t="s">
        <v>837</v>
      </c>
      <c r="E130" s="29" t="s">
        <v>837</v>
      </c>
      <c r="F130" s="29">
        <v>0</v>
      </c>
    </row>
    <row r="131" spans="1:6" x14ac:dyDescent="0.2">
      <c r="A131" s="19" t="s">
        <v>490</v>
      </c>
      <c r="B131" s="18" t="s">
        <v>167</v>
      </c>
      <c r="C131" s="27" t="s">
        <v>491</v>
      </c>
      <c r="D131" s="256">
        <v>25264.596419704922</v>
      </c>
      <c r="E131" s="29">
        <v>46222.393900088056</v>
      </c>
      <c r="F131" s="29">
        <v>46162.803644324806</v>
      </c>
    </row>
    <row r="132" spans="1:6" x14ac:dyDescent="0.2">
      <c r="A132" s="19" t="s">
        <v>492</v>
      </c>
      <c r="B132" s="18" t="s">
        <v>167</v>
      </c>
      <c r="C132" s="27" t="s">
        <v>493</v>
      </c>
      <c r="D132" s="256" t="s">
        <v>837</v>
      </c>
      <c r="E132" s="29" t="s">
        <v>837</v>
      </c>
      <c r="F132" s="29">
        <v>0</v>
      </c>
    </row>
    <row r="133" spans="1:6" x14ac:dyDescent="0.2">
      <c r="A133" s="19" t="s">
        <v>494</v>
      </c>
      <c r="B133" s="18" t="s">
        <v>168</v>
      </c>
      <c r="C133" s="27" t="s">
        <v>495</v>
      </c>
      <c r="D133" s="256">
        <v>37460.833964568366</v>
      </c>
      <c r="E133" s="29">
        <v>26795.094030564203</v>
      </c>
      <c r="F133" s="29">
        <v>26760.549595026463</v>
      </c>
    </row>
    <row r="134" spans="1:6" x14ac:dyDescent="0.2">
      <c r="A134" s="19" t="s">
        <v>496</v>
      </c>
      <c r="B134" s="18" t="s">
        <v>168</v>
      </c>
      <c r="C134" s="27" t="s">
        <v>497</v>
      </c>
      <c r="D134" s="256">
        <v>49543.270593497931</v>
      </c>
      <c r="E134" s="29">
        <v>59301.683757459512</v>
      </c>
      <c r="F134" s="29">
        <v>59225.231583434586</v>
      </c>
    </row>
    <row r="135" spans="1:6" x14ac:dyDescent="0.2">
      <c r="A135" s="19" t="s">
        <v>498</v>
      </c>
      <c r="B135" s="18" t="s">
        <v>169</v>
      </c>
      <c r="C135" s="27" t="s">
        <v>499</v>
      </c>
      <c r="D135" s="256">
        <v>94776.721331421199</v>
      </c>
      <c r="E135" s="29">
        <v>28517.211750493581</v>
      </c>
      <c r="F135" s="29">
        <v>28480.447147917181</v>
      </c>
    </row>
    <row r="136" spans="1:6" x14ac:dyDescent="0.2">
      <c r="A136" s="19" t="s">
        <v>500</v>
      </c>
      <c r="B136" s="18" t="s">
        <v>170</v>
      </c>
      <c r="C136" s="27" t="s">
        <v>501</v>
      </c>
      <c r="D136" s="256" t="s">
        <v>837</v>
      </c>
      <c r="E136" s="29" t="s">
        <v>837</v>
      </c>
      <c r="F136" s="29">
        <v>0</v>
      </c>
    </row>
    <row r="137" spans="1:6" x14ac:dyDescent="0.2">
      <c r="A137" s="19" t="s">
        <v>502</v>
      </c>
      <c r="B137" s="18" t="s">
        <v>170</v>
      </c>
      <c r="C137" s="27" t="s">
        <v>503</v>
      </c>
      <c r="D137" s="256">
        <v>13611.734206136536</v>
      </c>
      <c r="E137" s="29">
        <v>15972.434105517586</v>
      </c>
      <c r="F137" s="29">
        <v>15951.842324062762</v>
      </c>
    </row>
    <row r="138" spans="1:6" x14ac:dyDescent="0.2">
      <c r="A138" s="19" t="s">
        <v>504</v>
      </c>
      <c r="B138" s="18" t="s">
        <v>170</v>
      </c>
      <c r="C138" s="27" t="s">
        <v>505</v>
      </c>
      <c r="D138" s="256">
        <v>0</v>
      </c>
      <c r="E138" s="29">
        <v>12806.108480071498</v>
      </c>
      <c r="F138" s="29">
        <v>12789.59874928367</v>
      </c>
    </row>
    <row r="139" spans="1:6" x14ac:dyDescent="0.2">
      <c r="A139" s="19" t="s">
        <v>506</v>
      </c>
      <c r="B139" s="18" t="s">
        <v>170</v>
      </c>
      <c r="C139" s="27" t="s">
        <v>507</v>
      </c>
      <c r="D139" s="256">
        <v>8234.8422092976489</v>
      </c>
      <c r="E139" s="29">
        <v>13934.201644127692</v>
      </c>
      <c r="F139" s="29">
        <v>13916.237567199416</v>
      </c>
    </row>
    <row r="140" spans="1:6" x14ac:dyDescent="0.2">
      <c r="A140" s="19" t="s">
        <v>508</v>
      </c>
      <c r="B140" s="18" t="s">
        <v>171</v>
      </c>
      <c r="C140" s="27" t="s">
        <v>509</v>
      </c>
      <c r="D140" s="256">
        <v>246763.57234642003</v>
      </c>
      <c r="E140" s="29">
        <v>168374.09990277575</v>
      </c>
      <c r="F140" s="29">
        <v>168157.03075445769</v>
      </c>
    </row>
    <row r="141" spans="1:6" x14ac:dyDescent="0.2">
      <c r="A141" s="19" t="s">
        <v>510</v>
      </c>
      <c r="B141" s="18" t="s">
        <v>171</v>
      </c>
      <c r="C141" s="27" t="s">
        <v>511</v>
      </c>
      <c r="D141" s="256">
        <v>192576.70103847538</v>
      </c>
      <c r="E141" s="29">
        <v>360899.52302404528</v>
      </c>
      <c r="F141" s="29">
        <v>360434.24866096658</v>
      </c>
    </row>
    <row r="142" spans="1:6" x14ac:dyDescent="0.2">
      <c r="A142" s="19" t="s">
        <v>512</v>
      </c>
      <c r="B142" s="18" t="s">
        <v>172</v>
      </c>
      <c r="C142" s="27" t="s">
        <v>513</v>
      </c>
      <c r="D142" s="256">
        <v>23361.262721251791</v>
      </c>
      <c r="E142" s="29">
        <v>39922.854132146422</v>
      </c>
      <c r="F142" s="29">
        <v>39871.385290145816</v>
      </c>
    </row>
    <row r="143" spans="1:6" x14ac:dyDescent="0.2">
      <c r="A143" s="19" t="s">
        <v>514</v>
      </c>
      <c r="B143" s="18" t="s">
        <v>172</v>
      </c>
      <c r="C143" s="27" t="s">
        <v>515</v>
      </c>
      <c r="D143" s="256">
        <v>30348.088749397131</v>
      </c>
      <c r="E143" s="29">
        <v>21377.695383739021</v>
      </c>
      <c r="F143" s="29">
        <v>21350.13509903591</v>
      </c>
    </row>
    <row r="144" spans="1:6" x14ac:dyDescent="0.2">
      <c r="A144" s="19" t="s">
        <v>516</v>
      </c>
      <c r="B144" s="18" t="s">
        <v>173</v>
      </c>
      <c r="C144" s="27" t="s">
        <v>517</v>
      </c>
      <c r="D144" s="256">
        <v>7279.9857317058295</v>
      </c>
      <c r="E144" s="29">
        <v>13213.979569967483</v>
      </c>
      <c r="F144" s="29">
        <v>13196.944008721417</v>
      </c>
    </row>
    <row r="145" spans="1:6" x14ac:dyDescent="0.2">
      <c r="A145" s="19" t="s">
        <v>518</v>
      </c>
      <c r="B145" s="18" t="s">
        <v>173</v>
      </c>
      <c r="C145" s="27" t="s">
        <v>519</v>
      </c>
      <c r="D145" s="256">
        <v>38797.611212177908</v>
      </c>
      <c r="E145" s="29">
        <v>47172.64813045122</v>
      </c>
      <c r="F145" s="29">
        <v>47111.832799830314</v>
      </c>
    </row>
    <row r="146" spans="1:6" x14ac:dyDescent="0.2">
      <c r="A146" s="19" t="s">
        <v>520</v>
      </c>
      <c r="B146" s="18" t="s">
        <v>173</v>
      </c>
      <c r="C146" s="27" t="s">
        <v>521</v>
      </c>
      <c r="D146" s="256">
        <v>9597.0848134029748</v>
      </c>
      <c r="E146" s="29">
        <v>18626.414448706855</v>
      </c>
      <c r="F146" s="29">
        <v>18602.401135953089</v>
      </c>
    </row>
    <row r="147" spans="1:6" x14ac:dyDescent="0.2">
      <c r="A147" s="19" t="s">
        <v>522</v>
      </c>
      <c r="B147" s="18" t="s">
        <v>174</v>
      </c>
      <c r="C147" s="27" t="s">
        <v>523</v>
      </c>
      <c r="D147" s="256">
        <v>21382.964281963887</v>
      </c>
      <c r="E147" s="29">
        <v>21783.019336946818</v>
      </c>
      <c r="F147" s="29">
        <v>21754.936505573129</v>
      </c>
    </row>
    <row r="148" spans="1:6" x14ac:dyDescent="0.2">
      <c r="A148" s="19" t="s">
        <v>524</v>
      </c>
      <c r="B148" s="18" t="s">
        <v>174</v>
      </c>
      <c r="C148" s="27" t="s">
        <v>525</v>
      </c>
      <c r="D148" s="256">
        <v>65065.982592590866</v>
      </c>
      <c r="E148" s="29">
        <v>88314.600504333852</v>
      </c>
      <c r="F148" s="29">
        <v>88200.744661145422</v>
      </c>
    </row>
    <row r="149" spans="1:6" x14ac:dyDescent="0.2">
      <c r="A149" s="19" t="s">
        <v>526</v>
      </c>
      <c r="B149" s="18" t="s">
        <v>174</v>
      </c>
      <c r="C149" s="27" t="s">
        <v>527</v>
      </c>
      <c r="D149" s="256">
        <v>10730.37030017986</v>
      </c>
      <c r="E149" s="29">
        <v>16705.419597896664</v>
      </c>
      <c r="F149" s="29">
        <v>16683.882846065444</v>
      </c>
    </row>
    <row r="150" spans="1:6" x14ac:dyDescent="0.2">
      <c r="A150" s="19" t="s">
        <v>528</v>
      </c>
      <c r="B150" s="18" t="s">
        <v>175</v>
      </c>
      <c r="C150" s="27" t="s">
        <v>529</v>
      </c>
      <c r="D150" s="256" t="s">
        <v>837</v>
      </c>
      <c r="E150" s="29" t="s">
        <v>837</v>
      </c>
      <c r="F150" s="29">
        <v>0</v>
      </c>
    </row>
    <row r="151" spans="1:6" x14ac:dyDescent="0.2">
      <c r="A151" s="19" t="s">
        <v>530</v>
      </c>
      <c r="B151" s="18" t="s">
        <v>175</v>
      </c>
      <c r="C151" s="27" t="s">
        <v>531</v>
      </c>
      <c r="D151" s="256" t="s">
        <v>837</v>
      </c>
      <c r="E151" s="29" t="s">
        <v>837</v>
      </c>
      <c r="F151" s="29">
        <v>0</v>
      </c>
    </row>
    <row r="152" spans="1:6" x14ac:dyDescent="0.2">
      <c r="A152" s="19" t="s">
        <v>532</v>
      </c>
      <c r="B152" s="18" t="s">
        <v>175</v>
      </c>
      <c r="C152" s="27" t="s">
        <v>533</v>
      </c>
      <c r="D152" s="256">
        <v>20295.978845642709</v>
      </c>
      <c r="E152" s="29">
        <v>43455.805014165257</v>
      </c>
      <c r="F152" s="29">
        <v>43399.78146547608</v>
      </c>
    </row>
    <row r="153" spans="1:6" x14ac:dyDescent="0.2">
      <c r="A153" s="19" t="s">
        <v>534</v>
      </c>
      <c r="B153" s="18" t="s">
        <v>176</v>
      </c>
      <c r="C153" s="27" t="s">
        <v>535</v>
      </c>
      <c r="D153" s="256" t="s">
        <v>837</v>
      </c>
      <c r="E153" s="29" t="s">
        <v>837</v>
      </c>
      <c r="F153" s="29">
        <v>0</v>
      </c>
    </row>
    <row r="154" spans="1:6" x14ac:dyDescent="0.2">
      <c r="A154" s="19" t="s">
        <v>536</v>
      </c>
      <c r="B154" s="18" t="s">
        <v>177</v>
      </c>
      <c r="C154" s="27" t="s">
        <v>537</v>
      </c>
      <c r="D154" s="256">
        <v>57003.529892020139</v>
      </c>
      <c r="E154" s="29">
        <v>66518.468883079215</v>
      </c>
      <c r="F154" s="29">
        <v>66432.712775719425</v>
      </c>
    </row>
    <row r="155" spans="1:6" x14ac:dyDescent="0.2">
      <c r="A155" s="19" t="s">
        <v>538</v>
      </c>
      <c r="B155" s="18" t="s">
        <v>177</v>
      </c>
      <c r="C155" s="27" t="s">
        <v>539</v>
      </c>
      <c r="D155" s="256">
        <v>6463.3974652509633</v>
      </c>
      <c r="E155" s="29" t="s">
        <v>837</v>
      </c>
      <c r="F155" s="29">
        <v>0</v>
      </c>
    </row>
    <row r="156" spans="1:6" x14ac:dyDescent="0.2">
      <c r="A156" s="19" t="s">
        <v>540</v>
      </c>
      <c r="B156" s="18" t="s">
        <v>178</v>
      </c>
      <c r="C156" s="27" t="s">
        <v>541</v>
      </c>
      <c r="D156" s="256">
        <v>71061.767409651191</v>
      </c>
      <c r="E156" s="29">
        <v>64632.520808203742</v>
      </c>
      <c r="F156" s="29">
        <v>64549.196079200963</v>
      </c>
    </row>
    <row r="157" spans="1:6" x14ac:dyDescent="0.2">
      <c r="A157" s="19" t="s">
        <v>542</v>
      </c>
      <c r="B157" s="18" t="s">
        <v>178</v>
      </c>
      <c r="C157" s="27" t="s">
        <v>543</v>
      </c>
      <c r="D157" s="256">
        <v>17229.542479997006</v>
      </c>
      <c r="E157" s="29">
        <v>37005.761866723631</v>
      </c>
      <c r="F157" s="29">
        <v>36958.053761879069</v>
      </c>
    </row>
    <row r="158" spans="1:6" x14ac:dyDescent="0.2">
      <c r="A158" s="19" t="s">
        <v>544</v>
      </c>
      <c r="B158" s="18" t="s">
        <v>179</v>
      </c>
      <c r="C158" s="27" t="s">
        <v>545</v>
      </c>
      <c r="D158" s="256">
        <v>49609.077802290805</v>
      </c>
      <c r="E158" s="29">
        <v>60799.295961442345</v>
      </c>
      <c r="F158" s="29">
        <v>60720.913054568264</v>
      </c>
    </row>
    <row r="159" spans="1:6" x14ac:dyDescent="0.2">
      <c r="A159" s="19" t="s">
        <v>546</v>
      </c>
      <c r="B159" s="18" t="s">
        <v>180</v>
      </c>
      <c r="C159" s="27" t="s">
        <v>547</v>
      </c>
      <c r="D159" s="256">
        <v>6504.8007406989445</v>
      </c>
      <c r="E159" s="29">
        <v>5515.8606940898617</v>
      </c>
      <c r="F159" s="29">
        <v>5508.7496052478218</v>
      </c>
    </row>
    <row r="160" spans="1:6" x14ac:dyDescent="0.2">
      <c r="A160" s="19" t="s">
        <v>548</v>
      </c>
      <c r="B160" s="18" t="s">
        <v>180</v>
      </c>
      <c r="C160" s="27" t="s">
        <v>549</v>
      </c>
      <c r="D160" s="256">
        <v>17234.221733264814</v>
      </c>
      <c r="E160" s="29">
        <v>19298.888316322806</v>
      </c>
      <c r="F160" s="29">
        <v>19274.008045231658</v>
      </c>
    </row>
    <row r="161" spans="1:6" x14ac:dyDescent="0.2">
      <c r="A161" s="19" t="s">
        <v>550</v>
      </c>
      <c r="B161" s="18" t="s">
        <v>181</v>
      </c>
      <c r="C161" s="27" t="s">
        <v>551</v>
      </c>
      <c r="D161" s="256">
        <v>41227.702386767567</v>
      </c>
      <c r="E161" s="29">
        <v>33383.532966831364</v>
      </c>
      <c r="F161" s="29">
        <v>33340.494666563434</v>
      </c>
    </row>
    <row r="162" spans="1:6" x14ac:dyDescent="0.2">
      <c r="A162" s="19" t="s">
        <v>552</v>
      </c>
      <c r="B162" s="18" t="s">
        <v>181</v>
      </c>
      <c r="C162" s="27" t="s">
        <v>553</v>
      </c>
      <c r="D162" s="256">
        <v>16196.740443402485</v>
      </c>
      <c r="E162" s="29">
        <v>7210.6338939973612</v>
      </c>
      <c r="F162" s="29">
        <v>7201.3378908762934</v>
      </c>
    </row>
    <row r="163" spans="1:6" x14ac:dyDescent="0.2">
      <c r="A163" s="19" t="s">
        <v>554</v>
      </c>
      <c r="B163" s="18" t="s">
        <v>181</v>
      </c>
      <c r="C163" s="27" t="s">
        <v>555</v>
      </c>
      <c r="D163" s="256">
        <v>4824.8339645135147</v>
      </c>
      <c r="E163" s="29">
        <v>5630.0706027605047</v>
      </c>
      <c r="F163" s="29">
        <v>5622.8122736504019</v>
      </c>
    </row>
    <row r="164" spans="1:6" x14ac:dyDescent="0.2">
      <c r="A164" s="19" t="s">
        <v>556</v>
      </c>
      <c r="B164" s="18" t="s">
        <v>181</v>
      </c>
      <c r="C164" s="27" t="s">
        <v>557</v>
      </c>
      <c r="D164" s="256">
        <v>5894.88177075354</v>
      </c>
      <c r="E164" s="29">
        <v>7716.657229321564</v>
      </c>
      <c r="F164" s="29">
        <v>71</v>
      </c>
    </row>
    <row r="165" spans="1:6" x14ac:dyDescent="0.2">
      <c r="A165" s="19" t="s">
        <v>558</v>
      </c>
      <c r="B165" s="18" t="s">
        <v>181</v>
      </c>
      <c r="C165" s="27" t="s">
        <v>559</v>
      </c>
      <c r="D165" s="256">
        <v>20693.780421763706</v>
      </c>
      <c r="E165" s="29">
        <v>26051.452354151468</v>
      </c>
      <c r="F165" s="29">
        <v>26017.866627022242</v>
      </c>
    </row>
    <row r="166" spans="1:6" x14ac:dyDescent="0.2">
      <c r="A166" s="19" t="s">
        <v>560</v>
      </c>
      <c r="B166" s="18" t="s">
        <v>182</v>
      </c>
      <c r="C166" s="27" t="s">
        <v>561</v>
      </c>
      <c r="D166" s="256">
        <v>59945.7969521142</v>
      </c>
      <c r="E166" s="29">
        <v>62156.77118699938</v>
      </c>
      <c r="F166" s="29">
        <v>62076.638212916361</v>
      </c>
    </row>
    <row r="167" spans="1:6" x14ac:dyDescent="0.2">
      <c r="A167" s="19" t="s">
        <v>562</v>
      </c>
      <c r="B167" s="18" t="s">
        <v>182</v>
      </c>
      <c r="C167" s="27" t="s">
        <v>563</v>
      </c>
      <c r="D167" s="256">
        <v>72186.754599089822</v>
      </c>
      <c r="E167" s="29">
        <v>76715.382372617853</v>
      </c>
      <c r="F167" s="29">
        <v>76616.480328157733</v>
      </c>
    </row>
    <row r="168" spans="1:6" x14ac:dyDescent="0.2">
      <c r="A168" s="19" t="s">
        <v>564</v>
      </c>
      <c r="B168" s="18" t="s">
        <v>182</v>
      </c>
      <c r="C168" s="27" t="s">
        <v>565</v>
      </c>
      <c r="D168" s="256">
        <v>48959.031646145799</v>
      </c>
      <c r="E168" s="29">
        <v>39594.649523347827</v>
      </c>
      <c r="F168" s="29">
        <v>39543.603805182458</v>
      </c>
    </row>
    <row r="169" spans="1:6" x14ac:dyDescent="0.2">
      <c r="A169" s="19" t="s">
        <v>566</v>
      </c>
      <c r="B169" s="18" t="s">
        <v>182</v>
      </c>
      <c r="C169" s="27" t="s">
        <v>567</v>
      </c>
      <c r="D169" s="256">
        <v>124616.98474010156</v>
      </c>
      <c r="E169" s="29">
        <v>191991.24381033925</v>
      </c>
      <c r="F169" s="29">
        <v>191743.72726353962</v>
      </c>
    </row>
    <row r="170" spans="1:6" x14ac:dyDescent="0.2">
      <c r="A170" s="19" t="s">
        <v>568</v>
      </c>
      <c r="B170" s="18" t="s">
        <v>182</v>
      </c>
      <c r="C170" s="27" t="s">
        <v>569</v>
      </c>
      <c r="D170" s="256">
        <v>106900.80797797129</v>
      </c>
      <c r="E170" s="29">
        <v>86034.239785788246</v>
      </c>
      <c r="F170" s="29">
        <v>85923.323800685583</v>
      </c>
    </row>
    <row r="171" spans="1:6" x14ac:dyDescent="0.2">
      <c r="A171" s="19" t="s">
        <v>233</v>
      </c>
      <c r="B171" s="18" t="s">
        <v>182</v>
      </c>
      <c r="C171" s="27" t="s">
        <v>570</v>
      </c>
      <c r="D171" s="256">
        <v>247018.4343366134</v>
      </c>
      <c r="E171" s="29">
        <v>113298.56436270205</v>
      </c>
      <c r="F171" s="29">
        <v>113152.49900653343</v>
      </c>
    </row>
    <row r="172" spans="1:6" x14ac:dyDescent="0.2">
      <c r="A172" s="19" t="s">
        <v>571</v>
      </c>
      <c r="B172" s="18" t="s">
        <v>182</v>
      </c>
      <c r="C172" s="27" t="s">
        <v>572</v>
      </c>
      <c r="D172" s="256">
        <v>174934.90068965743</v>
      </c>
      <c r="E172" s="29">
        <v>153522.26622456257</v>
      </c>
      <c r="F172" s="29">
        <v>153324.34417125114</v>
      </c>
    </row>
    <row r="173" spans="1:6" x14ac:dyDescent="0.2">
      <c r="A173" s="19" t="s">
        <v>573</v>
      </c>
      <c r="B173" s="18" t="s">
        <v>182</v>
      </c>
      <c r="C173" s="27" t="s">
        <v>574</v>
      </c>
      <c r="D173" s="256">
        <v>19879.202274208586</v>
      </c>
      <c r="E173" s="29">
        <v>24740.761400371564</v>
      </c>
      <c r="F173" s="29">
        <v>24708.865425818352</v>
      </c>
    </row>
    <row r="174" spans="1:6" x14ac:dyDescent="0.2">
      <c r="A174" s="19" t="s">
        <v>575</v>
      </c>
      <c r="B174" s="18" t="s">
        <v>182</v>
      </c>
      <c r="C174" s="27" t="s">
        <v>576</v>
      </c>
      <c r="D174" s="256">
        <v>31619.68417798317</v>
      </c>
      <c r="E174" s="29">
        <v>14740.428022805723</v>
      </c>
      <c r="F174" s="29">
        <v>14721.424552802904</v>
      </c>
    </row>
    <row r="175" spans="1:6" x14ac:dyDescent="0.2">
      <c r="A175" s="19" t="s">
        <v>577</v>
      </c>
      <c r="B175" s="18" t="s">
        <v>182</v>
      </c>
      <c r="C175" s="27" t="s">
        <v>578</v>
      </c>
      <c r="D175" s="256">
        <v>30163.124567848216</v>
      </c>
      <c r="E175" s="29">
        <v>68164.149999999994</v>
      </c>
      <c r="F175" s="29">
        <v>68076.273120113125</v>
      </c>
    </row>
    <row r="176" spans="1:6" x14ac:dyDescent="0.2">
      <c r="A176" s="19" t="s">
        <v>579</v>
      </c>
      <c r="B176" s="18" t="s">
        <v>182</v>
      </c>
      <c r="C176" s="27" t="s">
        <v>580</v>
      </c>
      <c r="D176" s="256">
        <v>16172.80231789091</v>
      </c>
      <c r="E176" s="29">
        <v>18812.350495337789</v>
      </c>
      <c r="F176" s="29">
        <v>18788.097472442689</v>
      </c>
    </row>
    <row r="177" spans="1:6" x14ac:dyDescent="0.2">
      <c r="A177" s="19" t="s">
        <v>581</v>
      </c>
      <c r="B177" s="18" t="s">
        <v>182</v>
      </c>
      <c r="C177" s="27" t="s">
        <v>582</v>
      </c>
      <c r="D177" s="256">
        <v>23943.205850213755</v>
      </c>
      <c r="E177" s="29">
        <v>20071.939309487378</v>
      </c>
      <c r="F177" s="29">
        <v>20046.062415276701</v>
      </c>
    </row>
    <row r="178" spans="1:6" x14ac:dyDescent="0.2">
      <c r="A178" s="21" t="s">
        <v>583</v>
      </c>
      <c r="B178" s="18" t="s">
        <v>183</v>
      </c>
      <c r="C178" s="27" t="s">
        <v>584</v>
      </c>
      <c r="D178" s="256">
        <v>20871.570761016261</v>
      </c>
      <c r="E178" s="29">
        <v>30598.609089128408</v>
      </c>
      <c r="F178" s="29">
        <v>30559.161133543021</v>
      </c>
    </row>
    <row r="179" spans="1:6" x14ac:dyDescent="0.2">
      <c r="A179" s="21" t="s">
        <v>585</v>
      </c>
      <c r="B179" s="18" t="s">
        <v>183</v>
      </c>
      <c r="C179" s="27" t="s">
        <v>586</v>
      </c>
      <c r="D179" s="256">
        <v>22376.253213621145</v>
      </c>
      <c r="E179" s="29">
        <v>23088.732212569164</v>
      </c>
      <c r="F179" s="29">
        <v>23058.966046395031</v>
      </c>
    </row>
    <row r="180" spans="1:6" x14ac:dyDescent="0.2">
      <c r="A180" s="21" t="s">
        <v>587</v>
      </c>
      <c r="B180" s="18" t="s">
        <v>183</v>
      </c>
      <c r="C180" s="27" t="s">
        <v>588</v>
      </c>
      <c r="D180" s="256">
        <v>0</v>
      </c>
      <c r="E180" s="29">
        <v>12640.531879727085</v>
      </c>
      <c r="F180" s="29">
        <v>12624.23561153023</v>
      </c>
    </row>
    <row r="181" spans="1:6" x14ac:dyDescent="0.2">
      <c r="A181" s="21" t="s">
        <v>589</v>
      </c>
      <c r="B181" s="18" t="s">
        <v>183</v>
      </c>
      <c r="C181" s="27" t="s">
        <v>590</v>
      </c>
      <c r="D181" s="256">
        <v>14807.513745418448</v>
      </c>
      <c r="E181" s="29">
        <v>9742.5721642333028</v>
      </c>
      <c r="F181" s="29">
        <v>9730.0119673660975</v>
      </c>
    </row>
    <row r="182" spans="1:6" x14ac:dyDescent="0.2">
      <c r="A182" s="21" t="s">
        <v>591</v>
      </c>
      <c r="B182" s="18"/>
      <c r="C182" s="27" t="s">
        <v>592</v>
      </c>
      <c r="D182" s="256">
        <v>144555.84265680664</v>
      </c>
      <c r="E182" s="29">
        <v>246873.16</v>
      </c>
      <c r="F182" s="29">
        <v>246554.89</v>
      </c>
    </row>
    <row r="183" spans="1:6" x14ac:dyDescent="0.2">
      <c r="A183" s="43" t="s">
        <v>593</v>
      </c>
      <c r="B183" s="39"/>
      <c r="C183" s="39" t="s">
        <v>594</v>
      </c>
      <c r="D183" s="256">
        <v>0</v>
      </c>
      <c r="E183" s="30" t="s">
        <v>837</v>
      </c>
      <c r="F183" s="30"/>
    </row>
    <row r="184" spans="1:6" x14ac:dyDescent="0.2">
      <c r="A184" s="43" t="s">
        <v>595</v>
      </c>
      <c r="B184" s="39"/>
      <c r="C184" s="39" t="s">
        <v>596</v>
      </c>
      <c r="D184" s="256">
        <v>0</v>
      </c>
      <c r="E184" s="30"/>
      <c r="F184" s="30"/>
    </row>
    <row r="185" spans="1:6" x14ac:dyDescent="0.2">
      <c r="A185" s="43" t="s">
        <v>597</v>
      </c>
      <c r="B185" s="39"/>
      <c r="C185" s="39" t="s">
        <v>598</v>
      </c>
      <c r="D185" s="256">
        <v>0</v>
      </c>
      <c r="E185" s="31"/>
      <c r="F185" s="31"/>
    </row>
    <row r="186" spans="1:6" x14ac:dyDescent="0.2">
      <c r="A186" s="43" t="s">
        <v>599</v>
      </c>
      <c r="B186" s="39"/>
      <c r="C186" s="39" t="s">
        <v>600</v>
      </c>
      <c r="D186" s="256">
        <v>0</v>
      </c>
      <c r="E186" s="30"/>
      <c r="F186" s="30"/>
    </row>
    <row r="187" spans="1:6" x14ac:dyDescent="0.2">
      <c r="A187" s="43" t="s">
        <v>601</v>
      </c>
      <c r="B187" s="39"/>
      <c r="C187" s="39" t="s">
        <v>602</v>
      </c>
      <c r="D187" s="256">
        <v>0</v>
      </c>
      <c r="E187" s="30"/>
      <c r="F187" s="30"/>
    </row>
    <row r="188" spans="1:6" x14ac:dyDescent="0.2">
      <c r="A188" s="44" t="s">
        <v>603</v>
      </c>
      <c r="B188" s="39"/>
      <c r="C188" s="39" t="s">
        <v>604</v>
      </c>
      <c r="D188" s="256">
        <v>0</v>
      </c>
      <c r="E188" s="30"/>
      <c r="F188" s="30"/>
    </row>
    <row r="189" spans="1:6" x14ac:dyDescent="0.2">
      <c r="A189" s="43" t="s">
        <v>605</v>
      </c>
      <c r="B189" s="39"/>
      <c r="C189" s="39" t="s">
        <v>606</v>
      </c>
      <c r="D189" s="256">
        <v>0</v>
      </c>
      <c r="E189" s="30"/>
      <c r="F189" s="30"/>
    </row>
    <row r="190" spans="1:6" x14ac:dyDescent="0.2">
      <c r="A190" s="43" t="s">
        <v>607</v>
      </c>
      <c r="B190" s="39"/>
      <c r="C190" s="39" t="s">
        <v>608</v>
      </c>
      <c r="D190" s="256">
        <v>0</v>
      </c>
      <c r="E190" s="30"/>
      <c r="F190" s="30"/>
    </row>
    <row r="191" spans="1:6" x14ac:dyDescent="0.2">
      <c r="A191" s="43" t="s">
        <v>609</v>
      </c>
      <c r="B191" s="39"/>
      <c r="C191" s="39" t="s">
        <v>610</v>
      </c>
      <c r="D191" s="256">
        <v>0</v>
      </c>
      <c r="E191" s="30"/>
      <c r="F191" s="30"/>
    </row>
    <row r="192" spans="1:6" x14ac:dyDescent="0.2">
      <c r="A192" s="43" t="s">
        <v>611</v>
      </c>
      <c r="B192" s="39"/>
      <c r="C192" s="39" t="s">
        <v>612</v>
      </c>
      <c r="D192" s="256">
        <v>0</v>
      </c>
      <c r="E192" s="30"/>
      <c r="F192" s="30"/>
    </row>
    <row r="193" spans="1:6" x14ac:dyDescent="0.2">
      <c r="A193" s="43" t="s">
        <v>613</v>
      </c>
      <c r="B193" s="39"/>
      <c r="C193" s="39" t="s">
        <v>614</v>
      </c>
      <c r="D193" s="256">
        <v>0</v>
      </c>
      <c r="E193" s="30"/>
      <c r="F193" s="30"/>
    </row>
    <row r="194" spans="1:6" x14ac:dyDescent="0.2">
      <c r="A194" s="43" t="s">
        <v>615</v>
      </c>
      <c r="B194" s="39"/>
      <c r="C194" s="39" t="s">
        <v>616</v>
      </c>
      <c r="D194" s="256">
        <v>0</v>
      </c>
      <c r="E194" s="30"/>
      <c r="F194" s="30"/>
    </row>
    <row r="195" spans="1:6" x14ac:dyDescent="0.2">
      <c r="A195" s="45" t="s">
        <v>617</v>
      </c>
      <c r="B195" s="39"/>
      <c r="C195" s="39" t="s">
        <v>618</v>
      </c>
      <c r="D195" s="256">
        <v>0</v>
      </c>
      <c r="E195" s="30"/>
      <c r="F195" s="30"/>
    </row>
    <row r="196" spans="1:6" x14ac:dyDescent="0.2">
      <c r="A196" s="46" t="s">
        <v>619</v>
      </c>
      <c r="B196" s="39"/>
      <c r="C196" s="39" t="s">
        <v>620</v>
      </c>
      <c r="D196" s="256">
        <v>0</v>
      </c>
      <c r="E196" s="30"/>
      <c r="F196" s="30"/>
    </row>
    <row r="197" spans="1:6" x14ac:dyDescent="0.2">
      <c r="A197" s="43" t="s">
        <v>621</v>
      </c>
      <c r="B197" s="39"/>
      <c r="C197" s="39" t="s">
        <v>622</v>
      </c>
      <c r="D197" s="256">
        <v>0</v>
      </c>
      <c r="E197" s="30"/>
      <c r="F197" s="30"/>
    </row>
    <row r="198" spans="1:6" x14ac:dyDescent="0.2">
      <c r="A198" s="43" t="s">
        <v>623</v>
      </c>
      <c r="B198" s="39"/>
      <c r="C198" s="39" t="s">
        <v>624</v>
      </c>
      <c r="D198" s="256" t="s">
        <v>837</v>
      </c>
      <c r="E198" s="30">
        <v>0</v>
      </c>
      <c r="F198" s="30" t="s">
        <v>657</v>
      </c>
    </row>
    <row r="199" spans="1:6" x14ac:dyDescent="0.2">
      <c r="A199" s="43" t="s">
        <v>625</v>
      </c>
      <c r="B199" s="39"/>
      <c r="C199" s="39" t="s">
        <v>626</v>
      </c>
      <c r="D199" s="256" t="s">
        <v>837</v>
      </c>
      <c r="E199" s="30">
        <v>0</v>
      </c>
      <c r="F199" s="30" t="s">
        <v>657</v>
      </c>
    </row>
    <row r="200" spans="1:6" x14ac:dyDescent="0.2">
      <c r="A200" s="44" t="s">
        <v>627</v>
      </c>
      <c r="B200" s="39"/>
      <c r="C200" s="39" t="s">
        <v>628</v>
      </c>
      <c r="D200" s="256" t="s">
        <v>837</v>
      </c>
      <c r="E200" s="30">
        <v>0</v>
      </c>
      <c r="F200" s="30" t="s">
        <v>657</v>
      </c>
    </row>
    <row r="201" spans="1:6" x14ac:dyDescent="0.2">
      <c r="A201" s="44" t="s">
        <v>629</v>
      </c>
      <c r="B201" s="39"/>
      <c r="C201" s="39" t="s">
        <v>630</v>
      </c>
      <c r="D201" s="256" t="s">
        <v>837</v>
      </c>
      <c r="E201" s="30">
        <v>0</v>
      </c>
      <c r="F201" s="30" t="s">
        <v>657</v>
      </c>
    </row>
    <row r="202" spans="1:6" x14ac:dyDescent="0.2">
      <c r="A202" s="44" t="s">
        <v>648</v>
      </c>
      <c r="B202" s="39"/>
      <c r="C202" s="39" t="s">
        <v>649</v>
      </c>
      <c r="D202" s="256" t="s">
        <v>837</v>
      </c>
      <c r="E202" s="30">
        <v>0</v>
      </c>
      <c r="F202" s="30" t="s">
        <v>657</v>
      </c>
    </row>
    <row r="203" spans="1:6" ht="13.5" thickBot="1" x14ac:dyDescent="0.25">
      <c r="A203" s="44" t="s">
        <v>655</v>
      </c>
      <c r="B203" s="39"/>
      <c r="C203" s="39" t="s">
        <v>656</v>
      </c>
      <c r="D203" s="256" t="s">
        <v>837</v>
      </c>
      <c r="E203" s="30">
        <v>0</v>
      </c>
      <c r="F203" s="30" t="s">
        <v>657</v>
      </c>
    </row>
    <row r="204" spans="1:6" ht="13.5" thickBot="1" x14ac:dyDescent="0.25">
      <c r="A204" s="22"/>
      <c r="B204" s="23"/>
      <c r="C204" s="23"/>
      <c r="D204" s="32">
        <f>SUM(D4:D203)</f>
        <v>28244360.999999993</v>
      </c>
      <c r="E204" s="32">
        <f>SUM(E4:E203)</f>
        <v>27978241.997054685</v>
      </c>
      <c r="F204" s="32">
        <f>SUM(F4:F203)</f>
        <v>27933574.790342286</v>
      </c>
    </row>
    <row r="205" spans="1:6" x14ac:dyDescent="0.2">
      <c r="A205" s="47"/>
    </row>
    <row r="206" spans="1:6" ht="13.5" thickBot="1" x14ac:dyDescent="0.25">
      <c r="A206" s="47"/>
    </row>
    <row r="207" spans="1:6" ht="13.5" thickBot="1" x14ac:dyDescent="0.25">
      <c r="A207" s="48"/>
      <c r="B207" s="49"/>
      <c r="C207" s="50" t="s">
        <v>828</v>
      </c>
      <c r="D207" s="50"/>
      <c r="E207" s="32"/>
      <c r="F207" s="32">
        <v>34666975</v>
      </c>
    </row>
  </sheetData>
  <conditionalFormatting sqref="E4:F203">
    <cfRule type="cellIs" dxfId="0" priority="1" operator="equal">
      <formula>0</formula>
    </cfRule>
  </conditionalFormatting>
  <printOptions horizontalCentered="1"/>
  <pageMargins left="0.5" right="0.5" top="0.5" bottom="1" header="0.5" footer="0.5"/>
  <pageSetup fitToHeight="0" orientation="landscape" r:id="rId1"/>
  <headerFooter scaleWithDoc="0" alignWithMargins="0">
    <oddFooter>&amp;C&amp;P&amp;RCDE, School Finance and Operations
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O45"/>
  <sheetViews>
    <sheetView zoomScale="80" workbookViewId="0">
      <selection activeCell="M28" sqref="M28"/>
    </sheetView>
  </sheetViews>
  <sheetFormatPr defaultRowHeight="12.75" x14ac:dyDescent="0.2"/>
  <cols>
    <col min="1" max="2" width="13.42578125" customWidth="1"/>
    <col min="3" max="3" width="21" customWidth="1"/>
    <col min="4" max="4" width="31.7109375" customWidth="1"/>
    <col min="5" max="5" width="13" customWidth="1"/>
    <col min="6" max="7" width="16.42578125" customWidth="1"/>
    <col min="8" max="8" width="19.28515625" customWidth="1"/>
    <col min="9" max="9" width="18" customWidth="1"/>
    <col min="10" max="10" width="17.42578125" customWidth="1"/>
    <col min="11" max="11" width="24.140625" bestFit="1" customWidth="1"/>
    <col min="12" max="14" width="16.42578125" customWidth="1"/>
    <col min="15" max="15" width="12.42578125" customWidth="1"/>
    <col min="16" max="16" width="9.85546875" bestFit="1" customWidth="1"/>
  </cols>
  <sheetData>
    <row r="1" spans="1:15" x14ac:dyDescent="0.2">
      <c r="B1" t="s">
        <v>654</v>
      </c>
      <c r="E1" s="245" t="s">
        <v>823</v>
      </c>
    </row>
    <row r="2" spans="1:15" x14ac:dyDescent="0.2">
      <c r="A2" s="10"/>
      <c r="B2" s="10"/>
    </row>
    <row r="6" spans="1:15" ht="13.5" thickBot="1" x14ac:dyDescent="0.25"/>
    <row r="7" spans="1:15" x14ac:dyDescent="0.2">
      <c r="A7" s="204"/>
      <c r="B7" s="205"/>
      <c r="C7" s="205"/>
      <c r="D7" s="205"/>
      <c r="E7" s="205"/>
      <c r="F7" s="205"/>
      <c r="G7" s="205"/>
      <c r="H7" s="205"/>
      <c r="I7" s="205"/>
      <c r="J7" s="206" t="s">
        <v>0</v>
      </c>
      <c r="K7" s="205"/>
      <c r="L7" s="205"/>
      <c r="M7" s="207"/>
    </row>
    <row r="8" spans="1:15" x14ac:dyDescent="0.2">
      <c r="A8" s="47"/>
      <c r="B8" s="74"/>
      <c r="C8" s="74"/>
      <c r="D8" s="74"/>
      <c r="E8" s="208"/>
      <c r="F8" s="209"/>
      <c r="G8" s="209"/>
      <c r="H8" s="209" t="s">
        <v>1</v>
      </c>
      <c r="I8" s="210"/>
      <c r="J8" s="211" t="s">
        <v>1</v>
      </c>
      <c r="K8" s="210"/>
      <c r="L8" s="209"/>
      <c r="M8" s="212"/>
    </row>
    <row r="9" spans="1:15" x14ac:dyDescent="0.2">
      <c r="A9" s="47"/>
      <c r="B9" s="74"/>
      <c r="C9" s="74"/>
      <c r="D9" s="74"/>
      <c r="E9" s="213"/>
      <c r="F9" s="209" t="s">
        <v>816</v>
      </c>
      <c r="G9" s="209" t="s">
        <v>816</v>
      </c>
      <c r="H9" s="209" t="s">
        <v>2</v>
      </c>
      <c r="I9" s="209"/>
      <c r="J9" s="211" t="s">
        <v>3</v>
      </c>
      <c r="K9" s="209"/>
      <c r="L9" s="11"/>
      <c r="M9" s="214"/>
    </row>
    <row r="10" spans="1:15" x14ac:dyDescent="0.2">
      <c r="A10" s="47"/>
      <c r="B10" s="74"/>
      <c r="C10" s="74"/>
      <c r="D10" s="74"/>
      <c r="E10" s="215" t="s">
        <v>817</v>
      </c>
      <c r="F10" s="209" t="s">
        <v>4</v>
      </c>
      <c r="G10" s="209" t="s">
        <v>5</v>
      </c>
      <c r="H10" s="209" t="s">
        <v>6</v>
      </c>
      <c r="I10" s="209" t="s">
        <v>7</v>
      </c>
      <c r="J10" s="211" t="s">
        <v>8</v>
      </c>
      <c r="K10" s="209"/>
      <c r="L10" s="11"/>
      <c r="M10" s="214"/>
    </row>
    <row r="11" spans="1:15" x14ac:dyDescent="0.2">
      <c r="A11" s="216" t="s">
        <v>4</v>
      </c>
      <c r="B11" s="74"/>
      <c r="C11" s="74"/>
      <c r="D11" s="74"/>
      <c r="E11" s="213" t="s">
        <v>4</v>
      </c>
      <c r="F11" s="209" t="s">
        <v>9</v>
      </c>
      <c r="G11" s="209" t="s">
        <v>9</v>
      </c>
      <c r="H11" s="209" t="s">
        <v>10</v>
      </c>
      <c r="I11" s="209" t="s">
        <v>11</v>
      </c>
      <c r="J11" s="211" t="s">
        <v>4</v>
      </c>
      <c r="K11" s="209" t="s">
        <v>12</v>
      </c>
      <c r="L11" s="209" t="s">
        <v>9</v>
      </c>
      <c r="M11" s="217" t="s">
        <v>13</v>
      </c>
    </row>
    <row r="12" spans="1:15" ht="13.5" thickBot="1" x14ac:dyDescent="0.25">
      <c r="A12" s="218" t="s">
        <v>818</v>
      </c>
      <c r="B12" s="219" t="s">
        <v>14</v>
      </c>
      <c r="C12" s="219" t="s">
        <v>5</v>
      </c>
      <c r="D12" s="219" t="s">
        <v>15</v>
      </c>
      <c r="E12" s="51" t="s">
        <v>16</v>
      </c>
      <c r="F12" s="220" t="s">
        <v>17</v>
      </c>
      <c r="G12" s="220" t="s">
        <v>17</v>
      </c>
      <c r="H12" s="220" t="s">
        <v>18</v>
      </c>
      <c r="I12" s="220" t="s">
        <v>19</v>
      </c>
      <c r="J12" s="221" t="s">
        <v>19</v>
      </c>
      <c r="K12" s="220" t="s">
        <v>9</v>
      </c>
      <c r="L12" s="220" t="s">
        <v>20</v>
      </c>
      <c r="M12" s="222" t="s">
        <v>21</v>
      </c>
    </row>
    <row r="13" spans="1:15" x14ac:dyDescent="0.2">
      <c r="A13" s="47"/>
      <c r="B13" s="10"/>
      <c r="C13" s="10"/>
      <c r="D13" s="10"/>
      <c r="E13" s="223"/>
      <c r="F13" s="11"/>
      <c r="G13" s="11"/>
      <c r="H13" s="10"/>
      <c r="I13" s="11"/>
      <c r="J13" s="224"/>
      <c r="K13" s="10"/>
      <c r="L13" s="11"/>
      <c r="M13" s="212"/>
    </row>
    <row r="14" spans="1:15" x14ac:dyDescent="0.2">
      <c r="A14" s="47"/>
      <c r="B14" s="10"/>
      <c r="C14" s="10"/>
      <c r="D14" s="10"/>
      <c r="E14" s="223"/>
      <c r="F14" s="11"/>
      <c r="G14" s="11"/>
      <c r="H14" s="10"/>
      <c r="I14" s="11"/>
      <c r="J14" s="224"/>
      <c r="K14" s="10"/>
      <c r="L14" s="11"/>
      <c r="M14" s="212"/>
    </row>
    <row r="15" spans="1:15" x14ac:dyDescent="0.2">
      <c r="A15" s="225" t="s">
        <v>803</v>
      </c>
      <c r="B15" s="10" t="s">
        <v>22</v>
      </c>
      <c r="C15" s="10" t="s">
        <v>23</v>
      </c>
      <c r="D15" s="10" t="s">
        <v>24</v>
      </c>
      <c r="E15" s="223">
        <v>42</v>
      </c>
      <c r="F15" s="11">
        <v>21450.925955089999</v>
      </c>
      <c r="G15" s="11">
        <v>9154.3192265100006</v>
      </c>
      <c r="H15" s="11">
        <v>12296.606728579998</v>
      </c>
      <c r="I15" s="11">
        <v>516457.48260035994</v>
      </c>
      <c r="J15" s="224">
        <v>0.79</v>
      </c>
      <c r="K15" s="11">
        <v>408001.41</v>
      </c>
      <c r="L15" s="226">
        <v>142800.49</v>
      </c>
      <c r="M15" s="203">
        <v>120155.54</v>
      </c>
      <c r="N15" s="12"/>
      <c r="O15" s="12"/>
    </row>
    <row r="16" spans="1:15" x14ac:dyDescent="0.2">
      <c r="A16" s="225" t="s">
        <v>804</v>
      </c>
      <c r="B16" s="10" t="s">
        <v>25</v>
      </c>
      <c r="C16" s="10" t="s">
        <v>26</v>
      </c>
      <c r="D16" s="10" t="s">
        <v>27</v>
      </c>
      <c r="E16" s="223">
        <v>73.5</v>
      </c>
      <c r="F16" s="11">
        <v>19179.40523728</v>
      </c>
      <c r="G16" s="11">
        <v>9472.7815301999999</v>
      </c>
      <c r="H16" s="11">
        <v>9706.6237070799998</v>
      </c>
      <c r="I16" s="11">
        <v>713436.84247038001</v>
      </c>
      <c r="J16" s="224">
        <v>0.63249999999999995</v>
      </c>
      <c r="K16" s="11">
        <v>451248.8</v>
      </c>
      <c r="L16" s="226">
        <v>157937.07999999999</v>
      </c>
      <c r="M16" s="203">
        <v>132891.81</v>
      </c>
      <c r="N16" s="12"/>
      <c r="O16" s="12"/>
    </row>
    <row r="17" spans="1:15" x14ac:dyDescent="0.2">
      <c r="A17" s="225" t="s">
        <v>554</v>
      </c>
      <c r="B17" s="10" t="s">
        <v>28</v>
      </c>
      <c r="C17" s="10" t="s">
        <v>29</v>
      </c>
      <c r="D17" s="10" t="s">
        <v>30</v>
      </c>
      <c r="E17" s="223">
        <v>86.5</v>
      </c>
      <c r="F17" s="11">
        <v>19666.547896659999</v>
      </c>
      <c r="G17" s="11">
        <v>9120.3055093599996</v>
      </c>
      <c r="H17" s="11">
        <v>10546.242387299999</v>
      </c>
      <c r="I17" s="11">
        <v>912249.96650144993</v>
      </c>
      <c r="J17" s="224">
        <v>0.5675</v>
      </c>
      <c r="K17" s="11">
        <v>517701.86</v>
      </c>
      <c r="L17" s="226">
        <v>181195.65</v>
      </c>
      <c r="M17" s="203">
        <v>152462.1</v>
      </c>
      <c r="N17" s="12"/>
      <c r="O17" s="12"/>
    </row>
    <row r="18" spans="1:15" x14ac:dyDescent="0.2">
      <c r="A18" s="225" t="s">
        <v>819</v>
      </c>
      <c r="B18" s="10" t="s">
        <v>31</v>
      </c>
      <c r="C18" s="10" t="s">
        <v>32</v>
      </c>
      <c r="D18" s="10" t="s">
        <v>820</v>
      </c>
      <c r="E18" s="223">
        <v>109</v>
      </c>
      <c r="F18" s="11">
        <v>18737.93</v>
      </c>
      <c r="G18" s="11">
        <v>8685.4911873700003</v>
      </c>
      <c r="H18" s="11">
        <v>10052.43881263</v>
      </c>
      <c r="I18" s="11">
        <v>1095715.8305766699</v>
      </c>
      <c r="J18" s="224">
        <v>0.45500000000000002</v>
      </c>
      <c r="K18" s="11">
        <v>498550.7</v>
      </c>
      <c r="L18" s="226">
        <v>174492.75</v>
      </c>
      <c r="M18" s="203">
        <v>146822.12</v>
      </c>
      <c r="N18" s="12"/>
      <c r="O18" s="12"/>
    </row>
    <row r="19" spans="1:15" x14ac:dyDescent="0.2">
      <c r="A19" s="225" t="s">
        <v>372</v>
      </c>
      <c r="B19" s="10" t="s">
        <v>33</v>
      </c>
      <c r="C19" s="10" t="s">
        <v>34</v>
      </c>
      <c r="D19" s="10" t="s">
        <v>35</v>
      </c>
      <c r="E19" s="227">
        <v>136.5</v>
      </c>
      <c r="F19" s="11">
        <v>16897.286852460002</v>
      </c>
      <c r="G19" s="11">
        <v>8766.8300945200008</v>
      </c>
      <c r="H19" s="11">
        <v>8130.4567579400009</v>
      </c>
      <c r="I19" s="11">
        <v>1109807.3474588101</v>
      </c>
      <c r="J19" s="224">
        <v>0.3175</v>
      </c>
      <c r="K19" s="11">
        <v>352363.83</v>
      </c>
      <c r="L19" s="226">
        <v>123327.34</v>
      </c>
      <c r="M19" s="203">
        <v>103770.4</v>
      </c>
      <c r="N19" s="12"/>
      <c r="O19" s="12"/>
    </row>
    <row r="20" spans="1:15" x14ac:dyDescent="0.2">
      <c r="A20" s="225" t="s">
        <v>805</v>
      </c>
      <c r="B20" s="10" t="s">
        <v>33</v>
      </c>
      <c r="C20" s="10" t="s">
        <v>34</v>
      </c>
      <c r="D20" s="10" t="s">
        <v>36</v>
      </c>
      <c r="E20" s="227">
        <v>117</v>
      </c>
      <c r="F20" s="11">
        <v>17493.338346389999</v>
      </c>
      <c r="G20" s="11">
        <v>8766.8300945200008</v>
      </c>
      <c r="H20" s="11">
        <v>8726.5082518699983</v>
      </c>
      <c r="I20" s="11">
        <v>1021001.4654687898</v>
      </c>
      <c r="J20" s="224">
        <v>0.41499999999999998</v>
      </c>
      <c r="K20" s="11">
        <v>423715.61</v>
      </c>
      <c r="L20" s="226">
        <v>148300.46</v>
      </c>
      <c r="M20" s="203">
        <v>124783.34</v>
      </c>
      <c r="N20" s="12"/>
      <c r="O20" s="12"/>
    </row>
    <row r="21" spans="1:15" x14ac:dyDescent="0.2">
      <c r="A21" s="225" t="s">
        <v>806</v>
      </c>
      <c r="B21" s="10" t="s">
        <v>37</v>
      </c>
      <c r="C21" s="10" t="s">
        <v>38</v>
      </c>
      <c r="D21" s="10" t="s">
        <v>39</v>
      </c>
      <c r="E21" s="223">
        <v>14</v>
      </c>
      <c r="F21" s="11">
        <v>19813.273819419999</v>
      </c>
      <c r="G21" s="11">
        <v>8414.9715326000005</v>
      </c>
      <c r="H21" s="11">
        <v>11398.302286819999</v>
      </c>
      <c r="I21" s="11">
        <v>159576.23201548</v>
      </c>
      <c r="J21" s="224">
        <v>0.93</v>
      </c>
      <c r="K21" s="11">
        <v>148405.9</v>
      </c>
      <c r="L21" s="226">
        <v>51942.07</v>
      </c>
      <c r="M21" s="203">
        <v>43705.23</v>
      </c>
      <c r="N21" s="12"/>
      <c r="O21" s="12"/>
    </row>
    <row r="22" spans="1:15" x14ac:dyDescent="0.2">
      <c r="A22" s="225" t="s">
        <v>807</v>
      </c>
      <c r="B22" s="10" t="s">
        <v>646</v>
      </c>
      <c r="C22" s="10" t="s">
        <v>646</v>
      </c>
      <c r="D22" s="10" t="s">
        <v>647</v>
      </c>
      <c r="E22" s="223">
        <v>19</v>
      </c>
      <c r="F22" s="11">
        <v>20106.433411040001</v>
      </c>
      <c r="G22" s="11">
        <v>8588.7681956199995</v>
      </c>
      <c r="H22" s="11">
        <v>11517.665215420002</v>
      </c>
      <c r="I22" s="11">
        <v>218835.63909298004</v>
      </c>
      <c r="J22" s="224">
        <v>0.90500000000000003</v>
      </c>
      <c r="K22" s="11">
        <v>198046.25</v>
      </c>
      <c r="L22" s="226">
        <v>69316.19</v>
      </c>
      <c r="M22" s="203">
        <v>58324.2</v>
      </c>
      <c r="N22" s="12"/>
      <c r="O22" s="12"/>
    </row>
    <row r="23" spans="1:15" x14ac:dyDescent="0.2">
      <c r="A23" s="225" t="s">
        <v>808</v>
      </c>
      <c r="B23" t="s">
        <v>40</v>
      </c>
      <c r="C23" t="s">
        <v>41</v>
      </c>
      <c r="D23" t="s">
        <v>42</v>
      </c>
      <c r="E23" s="223">
        <v>38.5</v>
      </c>
      <c r="F23" s="11">
        <v>21269.086439490002</v>
      </c>
      <c r="G23" s="11">
        <v>14387.177450470001</v>
      </c>
      <c r="H23" s="11">
        <v>6881.9089890200012</v>
      </c>
      <c r="I23" s="11">
        <v>264953.49607727007</v>
      </c>
      <c r="J23" s="224">
        <v>0.8075</v>
      </c>
      <c r="K23" s="11">
        <v>213949.95</v>
      </c>
      <c r="L23" s="226">
        <v>74882.48</v>
      </c>
      <c r="M23" s="203">
        <v>63007.8</v>
      </c>
      <c r="N23" s="12"/>
      <c r="O23" s="12"/>
    </row>
    <row r="24" spans="1:15" x14ac:dyDescent="0.2">
      <c r="A24" s="225" t="s">
        <v>809</v>
      </c>
      <c r="B24" s="10" t="s">
        <v>43</v>
      </c>
      <c r="C24" s="10" t="s">
        <v>44</v>
      </c>
      <c r="D24" s="10" t="s">
        <v>45</v>
      </c>
      <c r="E24" s="227">
        <v>25</v>
      </c>
      <c r="F24" s="11">
        <v>21046.56235326</v>
      </c>
      <c r="G24" s="11">
        <v>10258.431843570001</v>
      </c>
      <c r="H24" s="11">
        <v>10788.13050969</v>
      </c>
      <c r="I24" s="11">
        <v>269703.26274224999</v>
      </c>
      <c r="J24" s="224">
        <v>0.875</v>
      </c>
      <c r="K24" s="11">
        <v>235990.35</v>
      </c>
      <c r="L24" s="226">
        <v>82596.62</v>
      </c>
      <c r="M24" s="203">
        <v>69498.649999999994</v>
      </c>
      <c r="N24" s="12"/>
      <c r="O24" s="12"/>
    </row>
    <row r="25" spans="1:15" x14ac:dyDescent="0.2">
      <c r="A25" s="225" t="s">
        <v>810</v>
      </c>
      <c r="B25" s="10" t="s">
        <v>43</v>
      </c>
      <c r="C25" s="10" t="s">
        <v>44</v>
      </c>
      <c r="D25" s="10" t="s">
        <v>46</v>
      </c>
      <c r="E25" s="227">
        <v>116.5</v>
      </c>
      <c r="F25" s="11">
        <v>21084.40200609</v>
      </c>
      <c r="G25" s="11">
        <v>10258.431843570001</v>
      </c>
      <c r="H25" s="11">
        <v>10825.97016252</v>
      </c>
      <c r="I25" s="11">
        <v>1261225.5239335799</v>
      </c>
      <c r="J25" s="224">
        <v>0.41749999999999998</v>
      </c>
      <c r="K25" s="11">
        <v>526561.66</v>
      </c>
      <c r="L25" s="226">
        <v>184296.58</v>
      </c>
      <c r="M25" s="203">
        <v>155071.29</v>
      </c>
      <c r="N25" s="12"/>
      <c r="O25" s="12"/>
    </row>
    <row r="26" spans="1:15" x14ac:dyDescent="0.2">
      <c r="A26" s="225" t="s">
        <v>798</v>
      </c>
      <c r="B26" s="10" t="s">
        <v>47</v>
      </c>
      <c r="C26" s="10" t="s">
        <v>48</v>
      </c>
      <c r="D26" s="10" t="s">
        <v>49</v>
      </c>
      <c r="E26" s="223">
        <v>85</v>
      </c>
      <c r="F26" s="11">
        <v>18509.867049479999</v>
      </c>
      <c r="G26" s="11">
        <v>8522.2559577400007</v>
      </c>
      <c r="H26" s="11">
        <v>9987.6110917399983</v>
      </c>
      <c r="I26" s="11">
        <v>848946.94279789983</v>
      </c>
      <c r="J26" s="224">
        <v>0.57499999999999996</v>
      </c>
      <c r="K26" s="11">
        <v>488144.49</v>
      </c>
      <c r="L26" s="226">
        <v>170850.57</v>
      </c>
      <c r="M26" s="203">
        <v>143757.49000000002</v>
      </c>
      <c r="N26" s="12"/>
      <c r="O26" s="12"/>
    </row>
    <row r="27" spans="1:15" ht="13.5" thickBot="1" x14ac:dyDescent="0.25">
      <c r="A27" s="47"/>
      <c r="B27" s="10"/>
      <c r="C27" s="10"/>
      <c r="D27" s="10"/>
      <c r="E27" s="228"/>
      <c r="F27" s="11"/>
      <c r="G27" s="11"/>
      <c r="H27" s="11"/>
      <c r="I27" s="11"/>
      <c r="J27" s="224"/>
      <c r="K27" s="11"/>
      <c r="L27" s="11"/>
      <c r="M27" s="203"/>
      <c r="N27" s="12"/>
      <c r="O27" s="12"/>
    </row>
    <row r="28" spans="1:15" x14ac:dyDescent="0.2">
      <c r="A28" s="204"/>
      <c r="B28" s="229"/>
      <c r="C28" s="229"/>
      <c r="D28" s="229"/>
      <c r="E28" s="230"/>
      <c r="F28" s="231"/>
      <c r="G28" s="231"/>
      <c r="H28" s="231"/>
      <c r="I28" s="231"/>
      <c r="J28" s="232"/>
      <c r="K28" s="231"/>
      <c r="L28" s="231"/>
      <c r="M28" s="233"/>
    </row>
    <row r="29" spans="1:15" ht="13.5" thickBot="1" x14ac:dyDescent="0.25">
      <c r="A29" s="48"/>
      <c r="B29" s="234"/>
      <c r="C29" s="234"/>
      <c r="D29" s="234" t="s">
        <v>50</v>
      </c>
      <c r="E29" s="235">
        <f>SUM(E15:E28)</f>
        <v>862.5</v>
      </c>
      <c r="F29" s="50"/>
      <c r="G29" s="50"/>
      <c r="H29" s="50"/>
      <c r="I29" s="50"/>
      <c r="J29" s="236"/>
      <c r="K29" s="50"/>
      <c r="L29" s="50">
        <f>ROUND(SUM(L15:L26),2)</f>
        <v>1561938.28</v>
      </c>
      <c r="M29" s="237">
        <f>SUM(M15:M26)</f>
        <v>1314249.97</v>
      </c>
    </row>
    <row r="30" spans="1:15" x14ac:dyDescent="0.2">
      <c r="A30" s="47"/>
      <c r="B30" s="10"/>
      <c r="C30" s="10"/>
      <c r="D30" s="10"/>
      <c r="E30" s="227"/>
      <c r="F30" s="11"/>
      <c r="G30" s="11"/>
      <c r="H30" s="11"/>
      <c r="I30" s="11"/>
      <c r="J30" s="224"/>
      <c r="K30" s="11"/>
      <c r="L30" s="11"/>
      <c r="M30" s="203"/>
      <c r="N30" s="12"/>
    </row>
    <row r="31" spans="1:15" x14ac:dyDescent="0.2">
      <c r="A31" s="47"/>
      <c r="B31" s="10"/>
      <c r="C31" s="10"/>
      <c r="D31" s="10"/>
      <c r="E31" s="223"/>
      <c r="F31" s="11"/>
      <c r="G31" s="11"/>
      <c r="H31" s="11"/>
      <c r="I31" s="11"/>
      <c r="J31" s="224"/>
      <c r="K31" s="11"/>
      <c r="L31" s="11"/>
      <c r="M31" s="238"/>
    </row>
    <row r="32" spans="1:15" x14ac:dyDescent="0.2">
      <c r="A32" s="47"/>
      <c r="B32" s="10"/>
      <c r="C32" s="10"/>
      <c r="D32" s="10"/>
      <c r="E32" s="223"/>
      <c r="F32" s="11"/>
      <c r="G32" s="11"/>
      <c r="H32" s="11"/>
      <c r="I32" s="11"/>
      <c r="J32" s="11" t="s">
        <v>821</v>
      </c>
      <c r="L32" s="11">
        <v>1314250</v>
      </c>
      <c r="M32" s="239"/>
    </row>
    <row r="33" spans="1:13" x14ac:dyDescent="0.2">
      <c r="A33" s="47"/>
      <c r="B33" s="10"/>
      <c r="C33" s="10"/>
      <c r="D33" s="10"/>
      <c r="E33" s="223"/>
      <c r="F33" s="11"/>
      <c r="G33" s="11"/>
      <c r="H33" s="11"/>
      <c r="I33" s="11"/>
      <c r="J33" s="11"/>
      <c r="L33" s="11"/>
      <c r="M33" s="240"/>
    </row>
    <row r="34" spans="1:13" x14ac:dyDescent="0.2">
      <c r="A34" s="47"/>
      <c r="B34" s="10"/>
      <c r="C34" s="10"/>
      <c r="D34" s="10"/>
      <c r="E34" s="223"/>
      <c r="F34" s="11"/>
      <c r="G34" s="11"/>
      <c r="H34" s="11"/>
      <c r="I34" s="11"/>
      <c r="J34" s="11" t="s">
        <v>51</v>
      </c>
      <c r="L34" s="11">
        <f>L29-L32</f>
        <v>247688.28000000003</v>
      </c>
      <c r="M34" s="238"/>
    </row>
    <row r="35" spans="1:13" x14ac:dyDescent="0.2">
      <c r="A35" s="47"/>
      <c r="B35" s="10"/>
      <c r="C35" s="10"/>
      <c r="D35" s="10"/>
      <c r="E35" s="223"/>
      <c r="F35" s="11"/>
      <c r="G35" s="11"/>
      <c r="H35" s="11"/>
      <c r="I35" s="11"/>
      <c r="J35" s="11"/>
      <c r="L35" s="11"/>
      <c r="M35" s="238"/>
    </row>
    <row r="36" spans="1:13" ht="13.5" thickBot="1" x14ac:dyDescent="0.25">
      <c r="A36" s="48"/>
      <c r="B36" s="234"/>
      <c r="C36" s="234" t="s">
        <v>119</v>
      </c>
      <c r="D36" s="234"/>
      <c r="E36" s="241"/>
      <c r="F36" s="50"/>
      <c r="G36" s="50"/>
      <c r="H36" s="50"/>
      <c r="I36" s="50"/>
      <c r="J36" s="50" t="s">
        <v>52</v>
      </c>
      <c r="K36" s="49"/>
      <c r="L36" s="242">
        <f>ROUND(L32/L29,8)</f>
        <v>0.84142249000000002</v>
      </c>
      <c r="M36" s="243"/>
    </row>
    <row r="37" spans="1:13" x14ac:dyDescent="0.2">
      <c r="F37" s="12"/>
      <c r="G37" s="11"/>
      <c r="J37" s="11"/>
      <c r="K37" s="11"/>
      <c r="L37" s="11"/>
      <c r="M37" s="11"/>
    </row>
    <row r="38" spans="1:13" x14ac:dyDescent="0.2">
      <c r="J38" s="10"/>
      <c r="K38" s="11"/>
      <c r="L38" s="11"/>
      <c r="M38" s="11"/>
    </row>
    <row r="39" spans="1:13" x14ac:dyDescent="0.2">
      <c r="J39" s="11"/>
      <c r="K39" s="11"/>
      <c r="L39" s="11"/>
    </row>
    <row r="40" spans="1:13" x14ac:dyDescent="0.2">
      <c r="K40" s="10"/>
      <c r="L40" s="11"/>
      <c r="M40" s="11"/>
    </row>
    <row r="45" spans="1:13" x14ac:dyDescent="0.2">
      <c r="F45" s="13"/>
    </row>
  </sheetData>
  <hyperlinks>
    <hyperlink ref="E1" r:id="rId1" display="https://advance.lexis.com/api/document/collection/statutes-legislation/id/61P5-WTJ1-DYDC-J3KH-00008-00?cite=C.R.S.%2022-54-122&amp;context=1000516" xr:uid="{6B92ABC3-AD61-40EE-8F27-294A8E2A70D8}"/>
  </hyperlinks>
  <printOptions horizontalCentered="1"/>
  <pageMargins left="0.5" right="0.5" top="0.75" bottom="1" header="0.5" footer="0.5"/>
  <pageSetup scale="58" orientation="landscape" r:id="rId2"/>
  <headerFooter alignWithMargins="0">
    <oddHeader>&amp;C&amp;"Arial,Bold"&amp;14Small Attendance Center Payments 
FY 2016-17</oddHeader>
    <oddFooter>&amp;C&amp;P&amp;RCDE, School Finance and Operations
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Summary</vt:lpstr>
      <vt:lpstr>ECEA</vt:lpstr>
      <vt:lpstr>ELPA</vt:lpstr>
      <vt:lpstr>Transportation</vt:lpstr>
      <vt:lpstr>CTA</vt:lpstr>
      <vt:lpstr>Small Attendance Center</vt:lpstr>
      <vt:lpstr>'Small Attendance Center'!Print_Area</vt:lpstr>
      <vt:lpstr>CTA!Print_Titles</vt:lpstr>
      <vt:lpstr>ECEA!Print_Titles</vt:lpstr>
      <vt:lpstr>ELPA!Print_Titles</vt:lpstr>
      <vt:lpstr>Transportation!Print_Titles</vt:lpstr>
    </vt:vector>
  </TitlesOfParts>
  <Company>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Christel_M</dc:creator>
  <cp:lastModifiedBy>Wiedemer, Kelly</cp:lastModifiedBy>
  <cp:lastPrinted>2013-09-06T18:35:23Z</cp:lastPrinted>
  <dcterms:created xsi:type="dcterms:W3CDTF">2011-02-25T20:36:54Z</dcterms:created>
  <dcterms:modified xsi:type="dcterms:W3CDTF">2025-06-03T17:23:10Z</dcterms:modified>
</cp:coreProperties>
</file>