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olorado-my.sharepoint.com/personal/stine_a_cde_state_co_us/Documents/BEST Collaboration/Emergency_Grants/210521_EM Grant Submittals/"/>
    </mc:Choice>
  </mc:AlternateContent>
  <xr:revisionPtr revIDLastSave="2" documentId="8_{0D2CC667-97F5-4991-AD44-0FE50C7B2268}" xr6:coauthVersionLast="47" xr6:coauthVersionMax="47" xr10:uidLastSave="{D081E2C7-004E-4478-B6C1-E86E12A56915}"/>
  <bookViews>
    <workbookView xWindow="-46188" yWindow="-2820" windowWidth="23256" windowHeight="14016" xr2:uid="{8233276F-49F6-482B-92E5-775C9B097815}"/>
  </bookViews>
  <sheets>
    <sheet name="Staff Recommend" sheetId="1" r:id="rId1"/>
  </sheets>
  <externalReferences>
    <externalReference r:id="rId2"/>
    <externalReference r:id="rId3"/>
  </externalReferences>
  <definedNames>
    <definedName name="_xlnm._FilterDatabase" localSheetId="0" hidden="1">'Staff Recommend'!$A$1:$K$43</definedName>
    <definedName name="_Order1" hidden="1">255</definedName>
    <definedName name="Additional_Info.">[1]Checklist!#REF!</definedName>
    <definedName name="GCASH">#REF!</definedName>
    <definedName name="GMONEY">#REF!</definedName>
    <definedName name="Grants">'[2]Database Copy'!$A$1:$FJ$74</definedName>
    <definedName name="_xlnm.Print_Area" localSheetId="0">'Staff Recommend'!$A$1:$K$51</definedName>
    <definedName name="_xlnm.Print_Titles" localSheetId="0">'Staff Recommend'!$1:$1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H46" i="1" s="1"/>
  <c r="G43" i="1"/>
  <c r="F42" i="1"/>
  <c r="H42" i="1" s="1"/>
  <c r="F41" i="1"/>
  <c r="E41" i="1"/>
  <c r="F40" i="1"/>
  <c r="E40" i="1" s="1"/>
  <c r="F39" i="1"/>
  <c r="E39" i="1" s="1"/>
  <c r="H38" i="1"/>
  <c r="F38" i="1"/>
  <c r="E38" i="1"/>
  <c r="F37" i="1"/>
  <c r="E37" i="1" s="1"/>
  <c r="G30" i="1"/>
  <c r="G33" i="1" s="1"/>
  <c r="F29" i="1"/>
  <c r="E29" i="1" s="1"/>
  <c r="F28" i="1"/>
  <c r="E28" i="1" s="1"/>
  <c r="F27" i="1"/>
  <c r="E27" i="1"/>
  <c r="F26" i="1"/>
  <c r="E26" i="1"/>
  <c r="F25" i="1"/>
  <c r="E25" i="1" s="1"/>
  <c r="F24" i="1"/>
  <c r="E24" i="1" s="1"/>
  <c r="G21" i="1"/>
  <c r="H20" i="1"/>
  <c r="H18" i="1"/>
  <c r="H16" i="1"/>
  <c r="F16" i="1"/>
  <c r="E16" i="1"/>
  <c r="H15" i="1"/>
  <c r="F15" i="1"/>
  <c r="E15" i="1"/>
  <c r="F14" i="1"/>
  <c r="E14" i="1" s="1"/>
  <c r="H13" i="1"/>
  <c r="F13" i="1"/>
  <c r="E13" i="1"/>
  <c r="H12" i="1"/>
  <c r="F12" i="1"/>
  <c r="E12" i="1"/>
  <c r="H11" i="1"/>
  <c r="F11" i="1"/>
  <c r="E11" i="1"/>
  <c r="F10" i="1"/>
  <c r="H10" i="1" s="1"/>
  <c r="E10" i="1"/>
  <c r="F9" i="1"/>
  <c r="E9" i="1"/>
  <c r="F8" i="1"/>
  <c r="E8" i="1" s="1"/>
  <c r="H7" i="1"/>
  <c r="F7" i="1"/>
  <c r="E7" i="1"/>
  <c r="H6" i="1"/>
  <c r="H21" i="1" s="1"/>
  <c r="F6" i="1"/>
  <c r="E6" i="1"/>
  <c r="F5" i="1"/>
  <c r="E5" i="1" s="1"/>
  <c r="F4" i="1"/>
  <c r="E4" i="1" s="1"/>
  <c r="F3" i="1"/>
  <c r="F21" i="1" s="1"/>
  <c r="E3" i="1"/>
  <c r="E21" i="1" l="1"/>
  <c r="E30" i="1"/>
  <c r="E33" i="1" s="1"/>
  <c r="F30" i="1"/>
  <c r="F33" i="1" s="1"/>
  <c r="E42" i="1"/>
  <c r="E43" i="1" s="1"/>
  <c r="F43" i="1"/>
</calcChain>
</file>

<file path=xl/sharedStrings.xml><?xml version="1.0" encoding="utf-8"?>
<sst xmlns="http://schemas.openxmlformats.org/spreadsheetml/2006/main" count="191" uniqueCount="138">
  <si>
    <t>County</t>
  </si>
  <si>
    <t>District/Authorizer</t>
  </si>
  <si>
    <t>School</t>
  </si>
  <si>
    <t>Project Description</t>
  </si>
  <si>
    <t>BEST Request Amount</t>
  </si>
  <si>
    <t>Applicant Matching Contribution</t>
  </si>
  <si>
    <t>Total Request &amp; Matching Contribution</t>
  </si>
  <si>
    <t>Match Submitted</t>
  </si>
  <si>
    <t>CDE Min Match</t>
  </si>
  <si>
    <t>Recommended?</t>
  </si>
  <si>
    <t>Notes</t>
  </si>
  <si>
    <t>Recommended</t>
  </si>
  <si>
    <t>Kit Carson</t>
  </si>
  <si>
    <t>Bethune R-5</t>
  </si>
  <si>
    <t>Bethune PK-12</t>
  </si>
  <si>
    <t>Bethune School District Grade School Gymnasium</t>
  </si>
  <si>
    <t>Yes</t>
  </si>
  <si>
    <t>Fremont</t>
  </si>
  <si>
    <t>Canon City</t>
  </si>
  <si>
    <t>Access</t>
  </si>
  <si>
    <t>Improving and Monitoring Indoor Air Quality for Healthier Classrooms</t>
  </si>
  <si>
    <t>Larimer</t>
  </si>
  <si>
    <t>CSI</t>
  </si>
  <si>
    <t>CECFC McMurry Middle School*</t>
  </si>
  <si>
    <t>CECFC Middle School HVAC Replacement</t>
  </si>
  <si>
    <t>Garfield County</t>
  </si>
  <si>
    <t xml:space="preserve">CO River BOCES- Yampah Mountain High School </t>
  </si>
  <si>
    <t>Yampah Mountain High School and Infant-Toddler Nursery</t>
  </si>
  <si>
    <t>HVAC Emergency Grant: Outdated Ventilator replacement@YMHS</t>
  </si>
  <si>
    <t>El Paso</t>
  </si>
  <si>
    <t>Colorado Springs School District 11</t>
  </si>
  <si>
    <t>Bristol Elementary</t>
  </si>
  <si>
    <t>Replace HVAC System, Bristol Elementary School</t>
  </si>
  <si>
    <t>Adams</t>
  </si>
  <si>
    <t>Early College of Arvada</t>
  </si>
  <si>
    <t>HVAC Repairs and Upgrades</t>
  </si>
  <si>
    <t>Grand</t>
  </si>
  <si>
    <t xml:space="preserve">East Grand School District RE-2 </t>
  </si>
  <si>
    <t>Fraser Valley Elementary School, Middle Park High School, East Grand Middle School</t>
  </si>
  <si>
    <t>East Grand School District Air Ventilation Improvements</t>
  </si>
  <si>
    <t>Otero</t>
  </si>
  <si>
    <t>East Otero SD R-1</t>
  </si>
  <si>
    <t xml:space="preserve">La Junta JR/SR High School, La Junta Intermediate School, Tiger Trades Academy1 $3,000.000 </t>
  </si>
  <si>
    <t>Weld</t>
  </si>
  <si>
    <t>St Vrain Valley RE 1J</t>
  </si>
  <si>
    <t>Firestone Charter Academy*</t>
  </si>
  <si>
    <t xml:space="preserve">Firestone Charter Academy HVAC Replacement </t>
  </si>
  <si>
    <t>Garfield, Pitkin, and Eagle counties</t>
  </si>
  <si>
    <t>Roaring Fork School District</t>
  </si>
  <si>
    <t>Basalt High School, Basalt Middle School, Basalt Elementary School, Red Brick Building (PreK), Roaring Fork High</t>
  </si>
  <si>
    <t>Classroom Outside Air and Ventilation Improvements</t>
  </si>
  <si>
    <t>Rocky Ford School District</t>
  </si>
  <si>
    <t>Rocky Ford Jr/Sr HS</t>
  </si>
  <si>
    <t>Boulder/Weld/Broomfield/Larimer</t>
  </si>
  <si>
    <t>St. Vrain Valley School District RE-1J</t>
  </si>
  <si>
    <t>Multiple Sites</t>
  </si>
  <si>
    <t>Ventilation and Filtration Equipment Improvements</t>
  </si>
  <si>
    <t>Washington</t>
  </si>
  <si>
    <t>Woodlin School District R-104</t>
  </si>
  <si>
    <t>Woodlin SD R-104</t>
  </si>
  <si>
    <t>HVAC Visual Arts Classroom</t>
  </si>
  <si>
    <t>Denver</t>
  </si>
  <si>
    <t>Denver Public Schools</t>
  </si>
  <si>
    <t>Wyatt Academy Charter School*</t>
  </si>
  <si>
    <t>HVAC Updates</t>
  </si>
  <si>
    <t>Weld County School District RE-5J</t>
  </si>
  <si>
    <t>Milliken Elementary</t>
  </si>
  <si>
    <t>Milliken Elementary School Emergency Ventilation Improvements</t>
  </si>
  <si>
    <t>Pioneer Ridge</t>
  </si>
  <si>
    <t>Pioneer Ridge Elementary School Emergency Ventilation Improvements</t>
  </si>
  <si>
    <t xml:space="preserve">Rio Blanco </t>
  </si>
  <si>
    <t xml:space="preserve">Meeker School District RE-1 </t>
  </si>
  <si>
    <t xml:space="preserve">Barone Middle School </t>
  </si>
  <si>
    <t>Montrose</t>
  </si>
  <si>
    <t>Montrose SD</t>
  </si>
  <si>
    <t>PEAK Academy</t>
  </si>
  <si>
    <t>HVAC Replacement</t>
  </si>
  <si>
    <t>Subtotal</t>
  </si>
  <si>
    <t>Recommended with Conditions</t>
  </si>
  <si>
    <t xml:space="preserve">Cotopaxi Consolidated Schools </t>
  </si>
  <si>
    <t>Cotopaxi Consolidated School</t>
  </si>
  <si>
    <t>Yes, with conditions</t>
  </si>
  <si>
    <t>CDE minimum match is 48%, match submitted is 10%.</t>
  </si>
  <si>
    <t>Fremont RE-2 SD</t>
  </si>
  <si>
    <t>Fremont Elementary School</t>
  </si>
  <si>
    <t>Fremont Elementary Ventilation and Indoor Air Quality Upgrades</t>
  </si>
  <si>
    <t>CDE minimum match is 45%, match submitted is 14%. Provide more verification on need for inoperable windows or remove from scope. Remove blinds.</t>
  </si>
  <si>
    <t xml:space="preserve">San Miguel </t>
  </si>
  <si>
    <t xml:space="preserve">Norwood Public Schools </t>
  </si>
  <si>
    <t>Norwood Public Schools</t>
  </si>
  <si>
    <t>CDE minimum match is 51%, match submitted is 38%.</t>
  </si>
  <si>
    <t>Pueblo</t>
  </si>
  <si>
    <t>Pueblo School District No. 60</t>
  </si>
  <si>
    <t>Heritage Elementary School</t>
  </si>
  <si>
    <t>Heritage ES - HVAC System Replacement (Air Quality Improvement)</t>
  </si>
  <si>
    <t xml:space="preserve">Clarification of scope for items only related to improvements. Removal of items not related to occupied spaces. </t>
  </si>
  <si>
    <t>Risley International Academy of Innovation</t>
  </si>
  <si>
    <t>Larimer, Weld, and Boulder</t>
  </si>
  <si>
    <t>Thompson School District</t>
  </si>
  <si>
    <t>17 Schools</t>
  </si>
  <si>
    <t>District Wide Ventilation and Air Quality Improvements</t>
  </si>
  <si>
    <t>Removal of duct cleaning from scope.</t>
  </si>
  <si>
    <t xml:space="preserve">Total of Recommended </t>
  </si>
  <si>
    <t>Recommended to submit for future BEST application</t>
  </si>
  <si>
    <t>Chaffee</t>
  </si>
  <si>
    <t>Buena Vista</t>
  </si>
  <si>
    <t>MS/HS Industrial Arts</t>
  </si>
  <si>
    <t>Industrial Arts building renovation</t>
  </si>
  <si>
    <t>No</t>
  </si>
  <si>
    <t>Heating system, exhaust and dust collection, new roof, insulation, and lighting for "energy efficiency". Does not align with grant requirements to improve ventilation and filtration.</t>
  </si>
  <si>
    <t>Cañon City School District</t>
  </si>
  <si>
    <t>CES</t>
  </si>
  <si>
    <t>Missing description of ventilation and filtration solution. Does not align with grant requirements to improve ventilation and filtration.</t>
  </si>
  <si>
    <t>La Plata</t>
  </si>
  <si>
    <t>Mountain Middle School</t>
  </si>
  <si>
    <t>Mountain Middle School*</t>
  </si>
  <si>
    <t>HVAC Upgrade per COVID-19 Guidance</t>
  </si>
  <si>
    <t>Not currently an existing occupied space. Does not align with grant requirements to improve ventilation and filtration.</t>
  </si>
  <si>
    <t>Poudre SD</t>
  </si>
  <si>
    <t>Liberty Commons School*</t>
  </si>
  <si>
    <t>Synchronized and Cost-Efficient HVAC</t>
  </si>
  <si>
    <t xml:space="preserve">Maintenance, enhancement, replacement, or installation of supplemental disinfecting systems do not meet the criteria of this grant. CDE minimum match is 67%, match submitted is 50%. </t>
  </si>
  <si>
    <t>Safe Air for All</t>
  </si>
  <si>
    <t>Arapahoe</t>
  </si>
  <si>
    <t>Sheridan School District #2</t>
  </si>
  <si>
    <t>Sheridan School District Building Trades Center</t>
  </si>
  <si>
    <t>Sheridan School District Building Trades Center HVAC Replacement</t>
  </si>
  <si>
    <t>Not currently used for educational purposes. Does not meet requirements of grant.</t>
  </si>
  <si>
    <t>Withdrawn</t>
  </si>
  <si>
    <t>Moffat</t>
  </si>
  <si>
    <t xml:space="preserve">Moffat County School District </t>
  </si>
  <si>
    <t xml:space="preserve">Moffat County High School </t>
  </si>
  <si>
    <t xml:space="preserve">Moffat County High School Heating System Repair </t>
  </si>
  <si>
    <t>Withdrew after clarification that grant is to address ventilation and filtration as opposed to heating and cooling.</t>
  </si>
  <si>
    <t>Blanket Conditions</t>
  </si>
  <si>
    <t>BEST Minimum Match is a requirement of this grant.</t>
  </si>
  <si>
    <t>*Charters must complete AG review and comply with eligibility requirements per statute.</t>
  </si>
  <si>
    <t>No maintenance of, enhancement to, or replacement or installation of supplemental disinfecting systems.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</si>
</sst>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9" fontId="3" fillId="2" borderId="2" xfId="2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44" fontId="0" fillId="4" borderId="8" xfId="1" applyFont="1" applyFill="1" applyBorder="1" applyProtection="1"/>
    <xf numFmtId="9" fontId="0" fillId="4" borderId="8" xfId="2" applyFont="1" applyFill="1" applyBorder="1"/>
    <xf numFmtId="9" fontId="0" fillId="0" borderId="8" xfId="2" applyFont="1" applyFill="1" applyBorder="1"/>
    <xf numFmtId="0" fontId="0" fillId="0" borderId="9" xfId="0" applyBorder="1" applyAlignment="1">
      <alignment wrapText="1"/>
    </xf>
    <xf numFmtId="0" fontId="0" fillId="0" borderId="4" xfId="0" applyBorder="1"/>
    <xf numFmtId="0" fontId="0" fillId="0" borderId="5" xfId="0" applyBorder="1"/>
    <xf numFmtId="44" fontId="0" fillId="4" borderId="5" xfId="1" applyFont="1" applyFill="1" applyBorder="1" applyProtection="1"/>
    <xf numFmtId="9" fontId="0" fillId="0" borderId="5" xfId="2" applyFont="1" applyFill="1" applyBorder="1"/>
    <xf numFmtId="0" fontId="0" fillId="5" borderId="0" xfId="0" applyFill="1"/>
    <xf numFmtId="14" fontId="0" fillId="0" borderId="5" xfId="0" applyNumberFormat="1" applyBorder="1"/>
    <xf numFmtId="44" fontId="0" fillId="4" borderId="8" xfId="1" applyFont="1" applyFill="1" applyBorder="1"/>
    <xf numFmtId="44" fontId="0" fillId="4" borderId="5" xfId="1" applyFont="1" applyFill="1" applyBorder="1"/>
    <xf numFmtId="9" fontId="0" fillId="4" borderId="5" xfId="2" applyFont="1" applyFill="1" applyBorder="1"/>
    <xf numFmtId="0" fontId="0" fillId="0" borderId="10" xfId="0" applyBorder="1"/>
    <xf numFmtId="0" fontId="2" fillId="0" borderId="5" xfId="0" applyFont="1" applyBorder="1" applyAlignment="1">
      <alignment horizontal="right"/>
    </xf>
    <xf numFmtId="44" fontId="2" fillId="4" borderId="5" xfId="1" applyFont="1" applyFill="1" applyBorder="1" applyProtection="1"/>
    <xf numFmtId="44" fontId="0" fillId="4" borderId="0" xfId="1" applyFont="1" applyFill="1" applyBorder="1" applyProtection="1"/>
    <xf numFmtId="9" fontId="0" fillId="0" borderId="0" xfId="2" applyFont="1" applyFill="1" applyBorder="1"/>
    <xf numFmtId="44" fontId="0" fillId="0" borderId="0" xfId="1" applyFont="1" applyFill="1" applyBorder="1" applyProtection="1"/>
    <xf numFmtId="9" fontId="0" fillId="0" borderId="0" xfId="2" applyFont="1" applyBorder="1"/>
    <xf numFmtId="10" fontId="0" fillId="0" borderId="0" xfId="2" applyNumberFormat="1" applyFont="1" applyFill="1" applyBorder="1"/>
    <xf numFmtId="9" fontId="0" fillId="5" borderId="8" xfId="2" applyFont="1" applyFill="1" applyBorder="1"/>
    <xf numFmtId="0" fontId="0" fillId="0" borderId="6" xfId="0" applyBorder="1" applyAlignment="1">
      <alignment wrapText="1"/>
    </xf>
    <xf numFmtId="9" fontId="0" fillId="5" borderId="5" xfId="2" applyFont="1" applyFill="1" applyBorder="1"/>
    <xf numFmtId="9" fontId="0" fillId="4" borderId="0" xfId="2" applyFont="1" applyFill="1" applyBorder="1"/>
    <xf numFmtId="0" fontId="0" fillId="0" borderId="0" xfId="0" applyAlignment="1">
      <alignment horizontal="right"/>
    </xf>
    <xf numFmtId="0" fontId="2" fillId="0" borderId="1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7" borderId="11" xfId="0" applyFont="1" applyFill="1" applyBorder="1" applyAlignment="1">
      <alignment horizontal="center"/>
    </xf>
    <xf numFmtId="44" fontId="5" fillId="7" borderId="12" xfId="0" applyNumberFormat="1" applyFont="1" applyFill="1" applyBorder="1"/>
    <xf numFmtId="44" fontId="5" fillId="7" borderId="13" xfId="0" applyNumberFormat="1" applyFont="1" applyFill="1" applyBorder="1"/>
    <xf numFmtId="10" fontId="2" fillId="7" borderId="0" xfId="2" applyNumberFormat="1" applyFont="1" applyFill="1" applyBorder="1"/>
    <xf numFmtId="10" fontId="2" fillId="0" borderId="0" xfId="0" applyNumberFormat="1" applyFont="1"/>
    <xf numFmtId="0" fontId="4" fillId="0" borderId="0" xfId="0" applyFont="1" applyAlignment="1">
      <alignment horizontal="right"/>
    </xf>
    <xf numFmtId="44" fontId="4" fillId="0" borderId="0" xfId="0" applyNumberFormat="1" applyFont="1"/>
    <xf numFmtId="10" fontId="2" fillId="0" borderId="0" xfId="2" applyNumberFormat="1" applyFont="1" applyBorder="1"/>
    <xf numFmtId="44" fontId="0" fillId="0" borderId="0" xfId="0" applyNumberFormat="1"/>
    <xf numFmtId="9" fontId="0" fillId="0" borderId="5" xfId="2" applyFont="1" applyBorder="1"/>
    <xf numFmtId="0" fontId="0" fillId="0" borderId="6" xfId="0" applyBorder="1" applyAlignment="1">
      <alignment horizontal="left" wrapText="1"/>
    </xf>
    <xf numFmtId="0" fontId="0" fillId="0" borderId="14" xfId="0" applyBorder="1"/>
    <xf numFmtId="0" fontId="0" fillId="0" borderId="15" xfId="0" applyBorder="1"/>
    <xf numFmtId="44" fontId="0" fillId="4" borderId="16" xfId="1" applyFont="1" applyFill="1" applyBorder="1"/>
    <xf numFmtId="9" fontId="0" fillId="4" borderId="16" xfId="2" applyFont="1" applyFill="1" applyBorder="1"/>
    <xf numFmtId="0" fontId="0" fillId="0" borderId="17" xfId="0" applyBorder="1"/>
    <xf numFmtId="0" fontId="0" fillId="0" borderId="18" xfId="0" applyBorder="1"/>
    <xf numFmtId="44" fontId="0" fillId="4" borderId="18" xfId="1" applyFont="1" applyFill="1" applyBorder="1" applyProtection="1"/>
    <xf numFmtId="9" fontId="0" fillId="4" borderId="18" xfId="2" applyFont="1" applyFill="1" applyBorder="1"/>
    <xf numFmtId="9" fontId="0" fillId="0" borderId="18" xfId="2" applyFont="1" applyBorder="1"/>
    <xf numFmtId="0" fontId="0" fillId="0" borderId="19" xfId="0" applyBorder="1"/>
    <xf numFmtId="0" fontId="0" fillId="0" borderId="20" xfId="0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2" fillId="0" borderId="0" xfId="1" applyFont="1"/>
    <xf numFmtId="10" fontId="2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0" xfId="1" applyFont="1"/>
    <xf numFmtId="10" fontId="0" fillId="0" borderId="0" xfId="2" applyNumberFormat="1" applyFont="1"/>
    <xf numFmtId="44" fontId="2" fillId="0" borderId="0" xfId="1" applyFont="1" applyAlignment="1">
      <alignment horizontal="left"/>
    </xf>
    <xf numFmtId="44" fontId="0" fillId="0" borderId="0" xfId="1" applyFont="1" applyAlignment="1">
      <alignment horizontal="left"/>
    </xf>
    <xf numFmtId="9" fontId="0" fillId="0" borderId="0" xfId="2" applyFont="1"/>
    <xf numFmtId="44" fontId="0" fillId="0" borderId="0" xfId="1" applyFont="1" applyFill="1"/>
    <xf numFmtId="44" fontId="0" fillId="0" borderId="0" xfId="1" applyFont="1" applyFill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fs-01\m5\PSFU\Capital%20Construction\BEST%20Grant%20Cycles\2015-2016%20BEST1516\Applications\Review%20Materials\FY2015-16%20Grant%20App%20Check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PSFU\Capital%20Construction\BEST%20Grant%20Cycles\2012-2013%20BEST1213\Application\Review%20Docs\Grant%20App%20Checklist%20&amp;%20Summary%20Sheets\LAST%20YEARS%20Grant%20Application%20Checklist\Kevin's%20Mast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Checklist"/>
      <sheetName val="Cash Criteria"/>
      <sheetName val="Pupil Count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- Master Sheet"/>
      <sheetName val="Sheet1"/>
      <sheetName val="L-P Criteria"/>
      <sheetName val="OLD-Data"/>
      <sheetName val="BESTFY11-12 MS"/>
      <sheetName val="Database Copy"/>
      <sheetName val="Uniformat II"/>
      <sheetName val="Criteria Def"/>
      <sheetName val="Sf.p.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C173A-A877-4496-BE86-962BDB5FDADE}">
  <sheetPr>
    <pageSetUpPr fitToPage="1"/>
  </sheetPr>
  <dimension ref="A1:M65"/>
  <sheetViews>
    <sheetView tabSelected="1" topLeftCell="D10" zoomScale="70" zoomScaleNormal="70" workbookViewId="0">
      <selection activeCell="I24" sqref="I24"/>
    </sheetView>
  </sheetViews>
  <sheetFormatPr defaultRowHeight="14.4" x14ac:dyDescent="0.3"/>
  <cols>
    <col min="1" max="1" width="20" customWidth="1"/>
    <col min="2" max="2" width="51.77734375" customWidth="1"/>
    <col min="3" max="3" width="56.21875" customWidth="1"/>
    <col min="4" max="4" width="71.21875" customWidth="1"/>
    <col min="5" max="5" width="27.88671875" customWidth="1"/>
    <col min="6" max="6" width="26.33203125" customWidth="1"/>
    <col min="7" max="7" width="26.44140625" customWidth="1"/>
    <col min="8" max="8" width="13.77734375" hidden="1" customWidth="1"/>
    <col min="9" max="9" width="12.33203125" customWidth="1"/>
    <col min="10" max="10" width="21" hidden="1" customWidth="1"/>
    <col min="11" max="11" width="64.77734375" style="63" customWidth="1"/>
    <col min="12" max="12" width="12.109375" bestFit="1" customWidth="1"/>
    <col min="13" max="13" width="14.5546875" customWidth="1"/>
  </cols>
  <sheetData>
    <row r="1" spans="1:11" ht="52.9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5" t="s">
        <v>10</v>
      </c>
    </row>
    <row r="2" spans="1:11" ht="22.5" customHeight="1" x14ac:dyDescent="0.3">
      <c r="A2" s="72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24" customHeight="1" x14ac:dyDescent="0.3">
      <c r="A3" s="6" t="s">
        <v>12</v>
      </c>
      <c r="B3" s="7" t="s">
        <v>13</v>
      </c>
      <c r="C3" s="7" t="s">
        <v>14</v>
      </c>
      <c r="D3" s="7" t="s">
        <v>15</v>
      </c>
      <c r="E3" s="8">
        <f t="shared" ref="E3:E16" si="0">G3-F3</f>
        <v>57245.1</v>
      </c>
      <c r="F3" s="8">
        <f t="shared" ref="F3:F16" si="1">G3*I3</f>
        <v>29489.9</v>
      </c>
      <c r="G3" s="8">
        <v>86735</v>
      </c>
      <c r="H3" s="9">
        <v>0.34</v>
      </c>
      <c r="I3" s="10">
        <v>0.34</v>
      </c>
      <c r="J3" t="s">
        <v>16</v>
      </c>
      <c r="K3" s="11"/>
    </row>
    <row r="4" spans="1:11" ht="24" customHeight="1" x14ac:dyDescent="0.3">
      <c r="A4" s="12" t="s">
        <v>17</v>
      </c>
      <c r="B4" s="13" t="s">
        <v>18</v>
      </c>
      <c r="C4" s="13" t="s">
        <v>19</v>
      </c>
      <c r="D4" s="13" t="s">
        <v>20</v>
      </c>
      <c r="E4" s="14">
        <f t="shared" si="0"/>
        <v>310652.16000000003</v>
      </c>
      <c r="F4" s="14">
        <f t="shared" si="1"/>
        <v>174741.84</v>
      </c>
      <c r="G4" s="8">
        <v>485394</v>
      </c>
      <c r="H4" s="9">
        <v>0.36</v>
      </c>
      <c r="I4" s="15">
        <v>0.36</v>
      </c>
      <c r="J4" t="s">
        <v>16</v>
      </c>
      <c r="K4" s="11"/>
    </row>
    <row r="5" spans="1:11" ht="24" customHeight="1" x14ac:dyDescent="0.3">
      <c r="A5" s="12" t="s">
        <v>21</v>
      </c>
      <c r="B5" s="13" t="s">
        <v>22</v>
      </c>
      <c r="C5" s="13" t="s">
        <v>23</v>
      </c>
      <c r="D5" s="13" t="s">
        <v>24</v>
      </c>
      <c r="E5" s="14">
        <f t="shared" si="0"/>
        <v>106682.99179999999</v>
      </c>
      <c r="F5" s="14">
        <f t="shared" si="1"/>
        <v>31866.3482</v>
      </c>
      <c r="G5" s="8">
        <v>138549.34</v>
      </c>
      <c r="H5" s="9">
        <v>0.23</v>
      </c>
      <c r="I5" s="15">
        <v>0.23</v>
      </c>
      <c r="J5" t="s">
        <v>16</v>
      </c>
      <c r="K5" s="11"/>
    </row>
    <row r="6" spans="1:11" ht="24" customHeight="1" x14ac:dyDescent="0.3">
      <c r="A6" s="12" t="s">
        <v>25</v>
      </c>
      <c r="B6" s="13" t="s">
        <v>26</v>
      </c>
      <c r="C6" s="13" t="s">
        <v>27</v>
      </c>
      <c r="D6" s="13" t="s">
        <v>28</v>
      </c>
      <c r="E6" s="14">
        <f t="shared" si="0"/>
        <v>84050</v>
      </c>
      <c r="F6" s="14">
        <f t="shared" si="1"/>
        <v>120950</v>
      </c>
      <c r="G6" s="8">
        <v>205000</v>
      </c>
      <c r="H6" s="9">
        <f>F6/G6</f>
        <v>0.59</v>
      </c>
      <c r="I6" s="15">
        <v>0.59</v>
      </c>
      <c r="J6" t="s">
        <v>16</v>
      </c>
      <c r="K6" s="11"/>
    </row>
    <row r="7" spans="1:11" ht="24" customHeight="1" x14ac:dyDescent="0.3">
      <c r="A7" s="12" t="s">
        <v>29</v>
      </c>
      <c r="B7" s="13" t="s">
        <v>30</v>
      </c>
      <c r="C7" s="13" t="s">
        <v>31</v>
      </c>
      <c r="D7" s="13" t="s">
        <v>32</v>
      </c>
      <c r="E7" s="14">
        <f t="shared" si="0"/>
        <v>418000</v>
      </c>
      <c r="F7" s="14">
        <f t="shared" si="1"/>
        <v>682000</v>
      </c>
      <c r="G7" s="8">
        <v>1100000</v>
      </c>
      <c r="H7" s="9">
        <f>F7/G7</f>
        <v>0.62</v>
      </c>
      <c r="I7" s="15">
        <v>0.62</v>
      </c>
      <c r="J7" t="s">
        <v>16</v>
      </c>
      <c r="K7" s="11"/>
    </row>
    <row r="8" spans="1:11" ht="24" customHeight="1" x14ac:dyDescent="0.3">
      <c r="A8" s="12" t="s">
        <v>33</v>
      </c>
      <c r="B8" s="13" t="s">
        <v>22</v>
      </c>
      <c r="C8" s="13" t="s">
        <v>34</v>
      </c>
      <c r="D8" s="13" t="s">
        <v>35</v>
      </c>
      <c r="E8" s="14">
        <f t="shared" si="0"/>
        <v>186830</v>
      </c>
      <c r="F8" s="14">
        <f t="shared" si="1"/>
        <v>32970</v>
      </c>
      <c r="G8" s="8">
        <v>219800</v>
      </c>
      <c r="H8" s="9">
        <v>0.15</v>
      </c>
      <c r="I8" s="15">
        <v>0.15</v>
      </c>
      <c r="J8" s="16" t="s">
        <v>16</v>
      </c>
      <c r="K8" s="11"/>
    </row>
    <row r="9" spans="1:11" ht="24" customHeight="1" x14ac:dyDescent="0.3">
      <c r="A9" s="12" t="s">
        <v>36</v>
      </c>
      <c r="B9" s="13" t="s">
        <v>37</v>
      </c>
      <c r="C9" s="13" t="s">
        <v>38</v>
      </c>
      <c r="D9" s="13" t="s">
        <v>39</v>
      </c>
      <c r="E9" s="14">
        <f t="shared" si="0"/>
        <v>62807.02919999999</v>
      </c>
      <c r="F9" s="14">
        <f t="shared" si="1"/>
        <v>210267.01079999999</v>
      </c>
      <c r="G9" s="8">
        <v>273074.03999999998</v>
      </c>
      <c r="H9" s="9">
        <v>0.77</v>
      </c>
      <c r="I9" s="15">
        <v>0.77</v>
      </c>
      <c r="J9" t="s">
        <v>16</v>
      </c>
      <c r="K9" s="11"/>
    </row>
    <row r="10" spans="1:11" ht="24" customHeight="1" x14ac:dyDescent="0.3">
      <c r="A10" s="12" t="s">
        <v>40</v>
      </c>
      <c r="B10" s="13" t="s">
        <v>41</v>
      </c>
      <c r="C10" s="13" t="s">
        <v>42</v>
      </c>
      <c r="D10" s="13" t="s">
        <v>20</v>
      </c>
      <c r="E10" s="14">
        <f t="shared" si="0"/>
        <v>2600000</v>
      </c>
      <c r="F10" s="14">
        <f t="shared" si="1"/>
        <v>1400000</v>
      </c>
      <c r="G10" s="8">
        <v>4000000</v>
      </c>
      <c r="H10" s="9">
        <f>F10/G10</f>
        <v>0.35</v>
      </c>
      <c r="I10" s="15">
        <v>0.35</v>
      </c>
      <c r="J10" t="s">
        <v>16</v>
      </c>
      <c r="K10" s="11"/>
    </row>
    <row r="11" spans="1:11" ht="24" customHeight="1" x14ac:dyDescent="0.3">
      <c r="A11" s="12" t="s">
        <v>43</v>
      </c>
      <c r="B11" s="17" t="s">
        <v>44</v>
      </c>
      <c r="C11" s="13" t="s">
        <v>45</v>
      </c>
      <c r="D11" s="13" t="s">
        <v>46</v>
      </c>
      <c r="E11" s="14">
        <f t="shared" si="0"/>
        <v>101268</v>
      </c>
      <c r="F11" s="14">
        <f t="shared" si="1"/>
        <v>180032</v>
      </c>
      <c r="G11" s="8">
        <v>281300</v>
      </c>
      <c r="H11" s="9">
        <f>F11/G11</f>
        <v>0.64</v>
      </c>
      <c r="I11" s="15">
        <v>0.64</v>
      </c>
      <c r="J11" t="s">
        <v>16</v>
      </c>
      <c r="K11" s="11"/>
    </row>
    <row r="12" spans="1:11" ht="24" customHeight="1" x14ac:dyDescent="0.3">
      <c r="A12" s="12" t="s">
        <v>47</v>
      </c>
      <c r="B12" s="13" t="s">
        <v>48</v>
      </c>
      <c r="C12" s="13" t="s">
        <v>49</v>
      </c>
      <c r="D12" s="13" t="s">
        <v>50</v>
      </c>
      <c r="E12" s="14">
        <f t="shared" si="0"/>
        <v>294276.18</v>
      </c>
      <c r="F12" s="14">
        <f t="shared" si="1"/>
        <v>480134.82</v>
      </c>
      <c r="G12" s="8">
        <v>774411</v>
      </c>
      <c r="H12" s="9">
        <f>F12/G12</f>
        <v>0.62</v>
      </c>
      <c r="I12" s="15">
        <v>0.62</v>
      </c>
      <c r="J12" t="s">
        <v>16</v>
      </c>
      <c r="K12" s="11"/>
    </row>
    <row r="13" spans="1:11" ht="24" customHeight="1" x14ac:dyDescent="0.3">
      <c r="A13" s="12" t="s">
        <v>40</v>
      </c>
      <c r="B13" s="13" t="s">
        <v>51</v>
      </c>
      <c r="C13" s="13" t="s">
        <v>52</v>
      </c>
      <c r="D13" s="13" t="s">
        <v>20</v>
      </c>
      <c r="E13" s="14">
        <f t="shared" si="0"/>
        <v>1955332.595</v>
      </c>
      <c r="F13" s="14">
        <f t="shared" si="1"/>
        <v>1198429.655</v>
      </c>
      <c r="G13" s="18">
        <v>3153762.25</v>
      </c>
      <c r="H13" s="9">
        <f>F13/G13</f>
        <v>0.38</v>
      </c>
      <c r="I13" s="15">
        <v>0.38</v>
      </c>
      <c r="J13" t="s">
        <v>16</v>
      </c>
      <c r="K13" s="11"/>
    </row>
    <row r="14" spans="1:11" ht="24" customHeight="1" x14ac:dyDescent="0.3">
      <c r="A14" s="12" t="s">
        <v>53</v>
      </c>
      <c r="B14" s="13" t="s">
        <v>54</v>
      </c>
      <c r="C14" s="13" t="s">
        <v>55</v>
      </c>
      <c r="D14" s="13" t="s">
        <v>56</v>
      </c>
      <c r="E14" s="14">
        <f t="shared" si="0"/>
        <v>1552504.8672000002</v>
      </c>
      <c r="F14" s="14">
        <f t="shared" si="1"/>
        <v>3992155.3728</v>
      </c>
      <c r="G14" s="8">
        <v>5544660.2400000002</v>
      </c>
      <c r="H14" s="9">
        <v>0.72</v>
      </c>
      <c r="I14" s="15">
        <v>0.72</v>
      </c>
      <c r="J14" t="s">
        <v>16</v>
      </c>
      <c r="K14" s="11"/>
    </row>
    <row r="15" spans="1:11" ht="24" customHeight="1" x14ac:dyDescent="0.3">
      <c r="A15" s="12" t="s">
        <v>57</v>
      </c>
      <c r="B15" s="13" t="s">
        <v>58</v>
      </c>
      <c r="C15" s="13" t="s">
        <v>59</v>
      </c>
      <c r="D15" s="13" t="s">
        <v>60</v>
      </c>
      <c r="E15" s="19">
        <f t="shared" si="0"/>
        <v>26923.47</v>
      </c>
      <c r="F15" s="19">
        <f t="shared" si="1"/>
        <v>18709.53</v>
      </c>
      <c r="G15" s="18">
        <v>45633</v>
      </c>
      <c r="H15" s="9">
        <f>F15/G15</f>
        <v>0.41</v>
      </c>
      <c r="I15" s="15">
        <v>0.41</v>
      </c>
      <c r="J15" t="s">
        <v>16</v>
      </c>
      <c r="K15" s="11"/>
    </row>
    <row r="16" spans="1:11" ht="24" customHeight="1" x14ac:dyDescent="0.3">
      <c r="A16" s="12" t="s">
        <v>61</v>
      </c>
      <c r="B16" s="13" t="s">
        <v>62</v>
      </c>
      <c r="C16" s="13" t="s">
        <v>63</v>
      </c>
      <c r="D16" s="13" t="s">
        <v>64</v>
      </c>
      <c r="E16" s="14">
        <f t="shared" si="0"/>
        <v>48399.999999999993</v>
      </c>
      <c r="F16" s="14">
        <f t="shared" si="1"/>
        <v>61600.000000000007</v>
      </c>
      <c r="G16" s="8">
        <v>110000</v>
      </c>
      <c r="H16" s="9">
        <f>F16/G16</f>
        <v>0.56000000000000005</v>
      </c>
      <c r="I16" s="15">
        <v>0.56000000000000005</v>
      </c>
      <c r="J16" t="s">
        <v>16</v>
      </c>
      <c r="K16" s="11"/>
    </row>
    <row r="17" spans="1:11" ht="24" customHeight="1" x14ac:dyDescent="0.3">
      <c r="A17" s="12" t="s">
        <v>43</v>
      </c>
      <c r="B17" s="13" t="s">
        <v>65</v>
      </c>
      <c r="C17" s="13" t="s">
        <v>66</v>
      </c>
      <c r="D17" s="13" t="s">
        <v>67</v>
      </c>
      <c r="E17" s="14">
        <v>1405638</v>
      </c>
      <c r="F17" s="14">
        <v>1522774</v>
      </c>
      <c r="G17" s="8">
        <v>2928412</v>
      </c>
      <c r="H17" s="9">
        <v>0.52</v>
      </c>
      <c r="I17" s="15">
        <v>0.52</v>
      </c>
      <c r="J17" t="s">
        <v>16</v>
      </c>
      <c r="K17" s="11"/>
    </row>
    <row r="18" spans="1:11" ht="24" customHeight="1" x14ac:dyDescent="0.3">
      <c r="A18" s="12" t="s">
        <v>43</v>
      </c>
      <c r="B18" s="13" t="s">
        <v>65</v>
      </c>
      <c r="C18" s="13" t="s">
        <v>68</v>
      </c>
      <c r="D18" s="13" t="s">
        <v>69</v>
      </c>
      <c r="E18" s="14">
        <v>647734</v>
      </c>
      <c r="F18" s="14">
        <v>701712</v>
      </c>
      <c r="G18" s="8">
        <v>1349446</v>
      </c>
      <c r="H18" s="9">
        <f>F18/G18</f>
        <v>0.5200000592835875</v>
      </c>
      <c r="I18" s="15">
        <v>0.52</v>
      </c>
      <c r="J18" t="s">
        <v>16</v>
      </c>
      <c r="K18" s="11"/>
    </row>
    <row r="19" spans="1:11" ht="24" customHeight="1" x14ac:dyDescent="0.3">
      <c r="A19" s="12" t="s">
        <v>70</v>
      </c>
      <c r="B19" s="13" t="s">
        <v>71</v>
      </c>
      <c r="C19" s="13" t="s">
        <v>72</v>
      </c>
      <c r="D19" s="13" t="s">
        <v>20</v>
      </c>
      <c r="E19" s="14">
        <v>377213</v>
      </c>
      <c r="F19" s="14">
        <v>590000</v>
      </c>
      <c r="G19" s="8">
        <v>967213</v>
      </c>
      <c r="H19" s="9">
        <v>0.61</v>
      </c>
      <c r="I19" s="15">
        <v>0.61</v>
      </c>
      <c r="J19" t="s">
        <v>16</v>
      </c>
      <c r="K19" s="11"/>
    </row>
    <row r="20" spans="1:11" ht="24" customHeight="1" x14ac:dyDescent="0.3">
      <c r="A20" s="12" t="s">
        <v>73</v>
      </c>
      <c r="B20" s="13" t="s">
        <v>74</v>
      </c>
      <c r="C20" s="13" t="s">
        <v>75</v>
      </c>
      <c r="D20" s="13" t="s">
        <v>76</v>
      </c>
      <c r="E20" s="14">
        <v>70932.7</v>
      </c>
      <c r="F20" s="14">
        <v>115732.3</v>
      </c>
      <c r="G20" s="14">
        <v>186665</v>
      </c>
      <c r="H20" s="20">
        <f>F20/G20</f>
        <v>0.62</v>
      </c>
      <c r="I20" s="15">
        <v>0.62</v>
      </c>
      <c r="J20" t="s">
        <v>16</v>
      </c>
      <c r="K20" s="11"/>
    </row>
    <row r="21" spans="1:11" x14ac:dyDescent="0.3">
      <c r="A21" s="21"/>
      <c r="D21" s="22" t="s">
        <v>77</v>
      </c>
      <c r="E21" s="23">
        <f>SUM(E3:E20)</f>
        <v>10306490.093199998</v>
      </c>
      <c r="F21" s="23">
        <f t="shared" ref="F21:H21" si="2">SUM(F3:F20)</f>
        <v>11543564.776800001</v>
      </c>
      <c r="G21" s="23">
        <f t="shared" si="2"/>
        <v>21850054.869999997</v>
      </c>
      <c r="H21" s="24">
        <f t="shared" si="2"/>
        <v>9.0100000592835858</v>
      </c>
      <c r="I21" s="25"/>
      <c r="K21" s="11"/>
    </row>
    <row r="22" spans="1:11" x14ac:dyDescent="0.3">
      <c r="A22" s="21"/>
      <c r="E22" s="26"/>
      <c r="F22" s="26"/>
      <c r="G22" s="26"/>
      <c r="H22" s="27"/>
      <c r="I22" s="28"/>
      <c r="K22" s="11"/>
    </row>
    <row r="23" spans="1:11" ht="23.25" customHeight="1" x14ac:dyDescent="0.3">
      <c r="A23" s="75" t="s">
        <v>78</v>
      </c>
      <c r="B23" s="76"/>
      <c r="C23" s="76"/>
      <c r="D23" s="76"/>
      <c r="E23" s="76"/>
      <c r="F23" s="76"/>
      <c r="G23" s="76"/>
      <c r="H23" s="76"/>
      <c r="I23" s="76"/>
      <c r="J23" s="76"/>
      <c r="K23" s="77"/>
    </row>
    <row r="24" spans="1:11" ht="44.55" customHeight="1" x14ac:dyDescent="0.3">
      <c r="A24" s="6" t="s">
        <v>17</v>
      </c>
      <c r="B24" s="7" t="s">
        <v>79</v>
      </c>
      <c r="C24" s="7" t="s">
        <v>80</v>
      </c>
      <c r="D24" s="7" t="s">
        <v>20</v>
      </c>
      <c r="E24" s="8">
        <f t="shared" ref="E24:E29" si="3">G24-F24</f>
        <v>1223560</v>
      </c>
      <c r="F24" s="8">
        <f t="shared" ref="F24:F29" si="4">G24*I24</f>
        <v>1129440</v>
      </c>
      <c r="G24" s="8">
        <v>2353000</v>
      </c>
      <c r="H24" s="9">
        <v>0.1</v>
      </c>
      <c r="I24" s="29">
        <v>0.48</v>
      </c>
      <c r="J24" t="s">
        <v>81</v>
      </c>
      <c r="K24" s="30" t="s">
        <v>82</v>
      </c>
    </row>
    <row r="25" spans="1:11" ht="44.55" customHeight="1" x14ac:dyDescent="0.3">
      <c r="A25" s="12" t="s">
        <v>17</v>
      </c>
      <c r="B25" s="13" t="s">
        <v>83</v>
      </c>
      <c r="C25" s="13" t="s">
        <v>84</v>
      </c>
      <c r="D25" s="13" t="s">
        <v>85</v>
      </c>
      <c r="E25" s="14">
        <f t="shared" si="3"/>
        <v>3994548.8</v>
      </c>
      <c r="F25" s="14">
        <f t="shared" si="4"/>
        <v>3268267.2</v>
      </c>
      <c r="G25" s="8">
        <v>7262816</v>
      </c>
      <c r="H25" s="9">
        <v>0.14000000000000001</v>
      </c>
      <c r="I25" s="31">
        <v>0.45</v>
      </c>
      <c r="J25" t="s">
        <v>81</v>
      </c>
      <c r="K25" s="30" t="s">
        <v>86</v>
      </c>
    </row>
    <row r="26" spans="1:11" ht="44.55" customHeight="1" x14ac:dyDescent="0.3">
      <c r="A26" s="12" t="s">
        <v>87</v>
      </c>
      <c r="B26" s="13" t="s">
        <v>88</v>
      </c>
      <c r="C26" s="13" t="s">
        <v>89</v>
      </c>
      <c r="D26" s="13" t="s">
        <v>20</v>
      </c>
      <c r="E26" s="19">
        <f t="shared" si="3"/>
        <v>456435</v>
      </c>
      <c r="F26" s="19">
        <f t="shared" si="4"/>
        <v>475065</v>
      </c>
      <c r="G26" s="18">
        <v>931500</v>
      </c>
      <c r="H26" s="9">
        <v>0.38</v>
      </c>
      <c r="I26" s="31">
        <v>0.51</v>
      </c>
      <c r="J26" t="s">
        <v>81</v>
      </c>
      <c r="K26" s="30" t="s">
        <v>90</v>
      </c>
    </row>
    <row r="27" spans="1:11" ht="44.55" customHeight="1" x14ac:dyDescent="0.3">
      <c r="A27" s="12" t="s">
        <v>91</v>
      </c>
      <c r="B27" s="13" t="s">
        <v>92</v>
      </c>
      <c r="C27" s="13" t="s">
        <v>93</v>
      </c>
      <c r="D27" s="13" t="s">
        <v>94</v>
      </c>
      <c r="E27" s="14">
        <f t="shared" si="3"/>
        <v>4412460</v>
      </c>
      <c r="F27" s="14">
        <f t="shared" si="4"/>
        <v>1244540</v>
      </c>
      <c r="G27" s="8">
        <v>5657000</v>
      </c>
      <c r="H27" s="9">
        <v>0.22</v>
      </c>
      <c r="I27" s="15">
        <v>0.22</v>
      </c>
      <c r="J27" t="s">
        <v>81</v>
      </c>
      <c r="K27" s="30" t="s">
        <v>95</v>
      </c>
    </row>
    <row r="28" spans="1:11" ht="44.55" customHeight="1" x14ac:dyDescent="0.3">
      <c r="A28" s="12" t="s">
        <v>91</v>
      </c>
      <c r="B28" s="13" t="s">
        <v>92</v>
      </c>
      <c r="C28" s="13" t="s">
        <v>96</v>
      </c>
      <c r="D28" s="13" t="s">
        <v>20</v>
      </c>
      <c r="E28" s="14">
        <f t="shared" si="3"/>
        <v>2067996.8399999999</v>
      </c>
      <c r="F28" s="14">
        <f t="shared" si="4"/>
        <v>583281.16</v>
      </c>
      <c r="G28" s="8">
        <v>2651278</v>
      </c>
      <c r="H28" s="9">
        <v>0.22</v>
      </c>
      <c r="I28" s="15">
        <v>0.22</v>
      </c>
      <c r="J28" t="s">
        <v>81</v>
      </c>
      <c r="K28" s="30" t="s">
        <v>95</v>
      </c>
    </row>
    <row r="29" spans="1:11" ht="44.55" customHeight="1" x14ac:dyDescent="0.3">
      <c r="A29" s="12" t="s">
        <v>97</v>
      </c>
      <c r="B29" s="13" t="s">
        <v>98</v>
      </c>
      <c r="C29" s="13" t="s">
        <v>99</v>
      </c>
      <c r="D29" s="13" t="s">
        <v>100</v>
      </c>
      <c r="E29" s="14">
        <f t="shared" si="3"/>
        <v>670494.2100000002</v>
      </c>
      <c r="F29" s="14">
        <f t="shared" si="4"/>
        <v>1641554.7899999998</v>
      </c>
      <c r="G29" s="14">
        <v>2312049</v>
      </c>
      <c r="H29" s="20">
        <v>0.71</v>
      </c>
      <c r="I29" s="15">
        <v>0.71</v>
      </c>
      <c r="J29" t="s">
        <v>81</v>
      </c>
      <c r="K29" s="30" t="s">
        <v>101</v>
      </c>
    </row>
    <row r="30" spans="1:11" x14ac:dyDescent="0.3">
      <c r="A30" s="21"/>
      <c r="D30" s="22" t="s">
        <v>77</v>
      </c>
      <c r="E30" s="23">
        <f>SUM(E24:E29)</f>
        <v>12825494.850000001</v>
      </c>
      <c r="F30" s="23">
        <f>SUM(F24:F29)</f>
        <v>8342148.1500000004</v>
      </c>
      <c r="G30" s="23">
        <f>SUM(G24:G29)</f>
        <v>21167643</v>
      </c>
      <c r="H30" s="32"/>
      <c r="I30" s="25"/>
      <c r="K30" s="11"/>
    </row>
    <row r="31" spans="1:11" x14ac:dyDescent="0.3">
      <c r="A31" s="21"/>
      <c r="D31" s="33"/>
      <c r="E31" s="26"/>
      <c r="F31" s="26"/>
      <c r="G31" s="26"/>
      <c r="H31" s="32"/>
      <c r="I31" s="25"/>
      <c r="K31" s="11"/>
    </row>
    <row r="32" spans="1:11" ht="15" thickBot="1" x14ac:dyDescent="0.35">
      <c r="A32" s="21"/>
      <c r="E32" s="26"/>
      <c r="F32" s="26"/>
      <c r="G32" s="26"/>
      <c r="H32" s="25"/>
      <c r="I32" s="25"/>
      <c r="K32" s="11"/>
    </row>
    <row r="33" spans="1:13" ht="24" thickBot="1" x14ac:dyDescent="0.5">
      <c r="A33" s="34"/>
      <c r="B33" s="35"/>
      <c r="C33" s="36"/>
      <c r="D33" s="37" t="s">
        <v>102</v>
      </c>
      <c r="E33" s="38">
        <f>SUM(E30,E21)</f>
        <v>23131984.9432</v>
      </c>
      <c r="F33" s="38">
        <f t="shared" ref="F33:G33" si="5">SUM(F30,F21)</f>
        <v>19885712.926800001</v>
      </c>
      <c r="G33" s="39">
        <f t="shared" si="5"/>
        <v>43017697.869999997</v>
      </c>
      <c r="H33" s="40"/>
      <c r="I33" s="41"/>
      <c r="K33" s="11"/>
    </row>
    <row r="34" spans="1:13" ht="15.6" x14ac:dyDescent="0.3">
      <c r="A34" s="34"/>
      <c r="B34" s="35"/>
      <c r="C34" s="36"/>
      <c r="D34" s="42"/>
      <c r="E34" s="43"/>
      <c r="F34" s="43"/>
      <c r="G34" s="43"/>
      <c r="H34" s="44"/>
      <c r="I34" s="41"/>
      <c r="K34" s="11"/>
    </row>
    <row r="35" spans="1:13" x14ac:dyDescent="0.3">
      <c r="A35" s="21"/>
      <c r="E35" s="26"/>
      <c r="F35" s="26"/>
      <c r="G35" s="26"/>
      <c r="H35" s="27"/>
      <c r="I35" s="28"/>
      <c r="K35" s="11"/>
    </row>
    <row r="36" spans="1:13" ht="21.75" customHeight="1" x14ac:dyDescent="0.3">
      <c r="A36" s="75" t="s">
        <v>103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</row>
    <row r="37" spans="1:13" ht="43.2" x14ac:dyDescent="0.3">
      <c r="A37" s="6" t="s">
        <v>104</v>
      </c>
      <c r="B37" s="7" t="s">
        <v>105</v>
      </c>
      <c r="C37" s="7" t="s">
        <v>106</v>
      </c>
      <c r="D37" s="7" t="s">
        <v>107</v>
      </c>
      <c r="E37" s="18">
        <f t="shared" ref="E37:E42" si="6">G37-F37</f>
        <v>404741.10159999994</v>
      </c>
      <c r="F37" s="18">
        <f t="shared" ref="F37:F42" si="7">G37*I37</f>
        <v>515125.03840000008</v>
      </c>
      <c r="G37" s="18">
        <v>919866.14</v>
      </c>
      <c r="H37" s="9">
        <v>0.56000000000000005</v>
      </c>
      <c r="I37" s="15">
        <v>0.56000000000000005</v>
      </c>
      <c r="J37" s="13" t="s">
        <v>108</v>
      </c>
      <c r="K37" s="30" t="s">
        <v>109</v>
      </c>
      <c r="L37" s="45"/>
      <c r="M37" s="45"/>
    </row>
    <row r="38" spans="1:13" ht="28.8" x14ac:dyDescent="0.3">
      <c r="A38" s="12" t="s">
        <v>17</v>
      </c>
      <c r="B38" s="13" t="s">
        <v>110</v>
      </c>
      <c r="C38" s="13" t="s">
        <v>111</v>
      </c>
      <c r="D38" s="13" t="s">
        <v>20</v>
      </c>
      <c r="E38" s="18">
        <f t="shared" si="6"/>
        <v>1283392</v>
      </c>
      <c r="F38" s="18">
        <f t="shared" si="7"/>
        <v>721908</v>
      </c>
      <c r="G38" s="18">
        <v>2005300</v>
      </c>
      <c r="H38" s="9">
        <f>F38/G38</f>
        <v>0.36</v>
      </c>
      <c r="I38" s="46">
        <v>0.36</v>
      </c>
      <c r="J38" s="13" t="s">
        <v>108</v>
      </c>
      <c r="K38" s="30" t="s">
        <v>112</v>
      </c>
    </row>
    <row r="39" spans="1:13" ht="28.8" x14ac:dyDescent="0.3">
      <c r="A39" s="12" t="s">
        <v>113</v>
      </c>
      <c r="B39" s="13" t="s">
        <v>114</v>
      </c>
      <c r="C39" s="13" t="s">
        <v>115</v>
      </c>
      <c r="D39" s="13" t="s">
        <v>116</v>
      </c>
      <c r="E39" s="18">
        <f t="shared" si="6"/>
        <v>153594.91999999998</v>
      </c>
      <c r="F39" s="18">
        <f t="shared" si="7"/>
        <v>56809.08</v>
      </c>
      <c r="G39" s="18">
        <v>210404</v>
      </c>
      <c r="H39" s="9">
        <v>0.27</v>
      </c>
      <c r="I39" s="46">
        <v>0.27</v>
      </c>
      <c r="J39" s="13" t="s">
        <v>108</v>
      </c>
      <c r="K39" s="30" t="s">
        <v>117</v>
      </c>
    </row>
    <row r="40" spans="1:13" ht="43.2" x14ac:dyDescent="0.3">
      <c r="A40" s="12" t="s">
        <v>21</v>
      </c>
      <c r="B40" s="13" t="s">
        <v>118</v>
      </c>
      <c r="C40" s="13" t="s">
        <v>119</v>
      </c>
      <c r="D40" s="13" t="s">
        <v>120</v>
      </c>
      <c r="E40" s="18">
        <f t="shared" si="6"/>
        <v>56872.859999999986</v>
      </c>
      <c r="F40" s="18">
        <f t="shared" si="7"/>
        <v>115469.14000000001</v>
      </c>
      <c r="G40" s="18">
        <v>172342</v>
      </c>
      <c r="H40" s="9">
        <v>0.5</v>
      </c>
      <c r="I40" s="31">
        <v>0.67</v>
      </c>
      <c r="J40" s="13" t="s">
        <v>108</v>
      </c>
      <c r="K40" s="47" t="s">
        <v>121</v>
      </c>
    </row>
    <row r="41" spans="1:13" ht="43.2" x14ac:dyDescent="0.3">
      <c r="A41" s="48" t="s">
        <v>21</v>
      </c>
      <c r="B41" s="49" t="s">
        <v>118</v>
      </c>
      <c r="C41" s="49" t="s">
        <v>119</v>
      </c>
      <c r="D41" s="49" t="s">
        <v>122</v>
      </c>
      <c r="E41" s="50">
        <f t="shared" si="6"/>
        <v>77628.87</v>
      </c>
      <c r="F41" s="50">
        <f t="shared" si="7"/>
        <v>157610.13</v>
      </c>
      <c r="G41" s="50">
        <v>235239</v>
      </c>
      <c r="H41" s="51">
        <v>0.5</v>
      </c>
      <c r="I41" s="31">
        <v>0.67</v>
      </c>
      <c r="J41" s="13" t="s">
        <v>108</v>
      </c>
      <c r="K41" s="47" t="s">
        <v>121</v>
      </c>
    </row>
    <row r="42" spans="1:13" ht="28.8" x14ac:dyDescent="0.3">
      <c r="A42" s="12" t="s">
        <v>123</v>
      </c>
      <c r="B42" s="13" t="s">
        <v>124</v>
      </c>
      <c r="C42" s="13" t="s">
        <v>125</v>
      </c>
      <c r="D42" s="13" t="s">
        <v>126</v>
      </c>
      <c r="E42" s="19">
        <f t="shared" si="6"/>
        <v>185897.5</v>
      </c>
      <c r="F42" s="19">
        <f t="shared" si="7"/>
        <v>118852.5</v>
      </c>
      <c r="G42" s="19">
        <v>304750</v>
      </c>
      <c r="H42" s="20">
        <f>F42/G42</f>
        <v>0.39</v>
      </c>
      <c r="I42" s="46">
        <v>0.39</v>
      </c>
      <c r="J42" s="13" t="s">
        <v>108</v>
      </c>
      <c r="K42" s="30" t="s">
        <v>127</v>
      </c>
    </row>
    <row r="43" spans="1:13" x14ac:dyDescent="0.3">
      <c r="A43" s="34"/>
      <c r="B43" s="35"/>
      <c r="C43" s="36"/>
      <c r="D43" s="22" t="s">
        <v>77</v>
      </c>
      <c r="E43" s="23">
        <f>SUM(E37:E42)</f>
        <v>2162127.2516000001</v>
      </c>
      <c r="F43" s="23">
        <f t="shared" ref="F43:G43" si="8">SUM(F37:F42)</f>
        <v>1685773.8884000001</v>
      </c>
      <c r="G43" s="23">
        <f t="shared" si="8"/>
        <v>3847901.14</v>
      </c>
      <c r="H43" s="44"/>
      <c r="I43" s="41"/>
      <c r="K43" s="11"/>
    </row>
    <row r="44" spans="1:13" ht="15.6" x14ac:dyDescent="0.3">
      <c r="A44" s="34"/>
      <c r="B44" s="35"/>
      <c r="C44" s="36"/>
      <c r="D44" s="42"/>
      <c r="E44" s="43"/>
      <c r="F44" s="43"/>
      <c r="G44" s="43"/>
      <c r="H44" s="44"/>
      <c r="I44" s="41"/>
      <c r="K44" s="11"/>
    </row>
    <row r="45" spans="1:13" ht="21.75" customHeight="1" x14ac:dyDescent="0.3">
      <c r="A45" s="75" t="s">
        <v>128</v>
      </c>
      <c r="B45" s="76"/>
      <c r="C45" s="76"/>
      <c r="D45" s="76"/>
      <c r="E45" s="76"/>
      <c r="F45" s="76"/>
      <c r="G45" s="76"/>
      <c r="H45" s="76"/>
      <c r="I45" s="76"/>
      <c r="J45" s="76"/>
      <c r="K45" s="77"/>
    </row>
    <row r="46" spans="1:13" ht="29.4" thickBot="1" x14ac:dyDescent="0.35">
      <c r="A46" s="52" t="s">
        <v>129</v>
      </c>
      <c r="B46" s="53" t="s">
        <v>130</v>
      </c>
      <c r="C46" s="53" t="s">
        <v>131</v>
      </c>
      <c r="D46" s="53" t="s">
        <v>132</v>
      </c>
      <c r="E46" s="54">
        <v>36000</v>
      </c>
      <c r="F46" s="54">
        <v>64000</v>
      </c>
      <c r="G46" s="54">
        <f>SUM(E46:F46)</f>
        <v>100000</v>
      </c>
      <c r="H46" s="55">
        <f>F46/G46</f>
        <v>0.64</v>
      </c>
      <c r="I46" s="56">
        <v>0.64</v>
      </c>
      <c r="J46" s="57" t="s">
        <v>128</v>
      </c>
      <c r="K46" s="58" t="s">
        <v>133</v>
      </c>
    </row>
    <row r="48" spans="1:13" x14ac:dyDescent="0.3">
      <c r="A48" s="59" t="s">
        <v>134</v>
      </c>
      <c r="D48" s="60"/>
      <c r="E48" s="61"/>
      <c r="F48" s="61"/>
      <c r="G48" s="61"/>
      <c r="H48" s="62"/>
    </row>
    <row r="49" spans="1:8" x14ac:dyDescent="0.3">
      <c r="A49" s="64" t="s">
        <v>135</v>
      </c>
      <c r="D49" s="60"/>
      <c r="E49" s="61"/>
      <c r="F49" s="61"/>
      <c r="G49" s="61"/>
      <c r="H49" s="62"/>
    </row>
    <row r="50" spans="1:8" x14ac:dyDescent="0.3">
      <c r="A50" s="64" t="s">
        <v>136</v>
      </c>
      <c r="D50" s="60"/>
      <c r="E50" s="61"/>
      <c r="F50" s="61"/>
      <c r="G50" s="61"/>
      <c r="H50" s="62"/>
    </row>
    <row r="51" spans="1:8" x14ac:dyDescent="0.3">
      <c r="A51" s="64" t="s">
        <v>137</v>
      </c>
      <c r="D51" s="33"/>
      <c r="E51" s="65"/>
      <c r="F51" s="65"/>
      <c r="G51" s="65"/>
      <c r="H51" s="66"/>
    </row>
    <row r="52" spans="1:8" x14ac:dyDescent="0.3">
      <c r="A52" s="64"/>
      <c r="D52" s="33"/>
      <c r="E52" s="65"/>
      <c r="F52" s="65"/>
      <c r="G52" s="65"/>
      <c r="H52" s="66"/>
    </row>
    <row r="53" spans="1:8" x14ac:dyDescent="0.3">
      <c r="A53" s="64"/>
      <c r="D53" s="33"/>
      <c r="E53" s="65"/>
      <c r="F53" s="65"/>
      <c r="G53" s="65"/>
      <c r="H53" s="66"/>
    </row>
    <row r="54" spans="1:8" x14ac:dyDescent="0.3">
      <c r="A54" s="64"/>
      <c r="D54" s="33"/>
      <c r="E54" s="65"/>
      <c r="F54" s="65"/>
      <c r="G54" s="65"/>
      <c r="H54" s="66"/>
    </row>
    <row r="55" spans="1:8" x14ac:dyDescent="0.3">
      <c r="A55" s="64"/>
      <c r="D55" s="60"/>
      <c r="E55" s="61"/>
      <c r="F55" s="67"/>
      <c r="G55" s="61"/>
      <c r="H55" s="62"/>
    </row>
    <row r="56" spans="1:8" x14ac:dyDescent="0.3">
      <c r="D56" s="60"/>
      <c r="E56" s="61"/>
      <c r="F56" s="67"/>
      <c r="G56" s="61"/>
      <c r="H56" s="62"/>
    </row>
    <row r="57" spans="1:8" x14ac:dyDescent="0.3">
      <c r="E57" s="65"/>
      <c r="F57" s="68"/>
      <c r="G57" s="65"/>
      <c r="H57" s="69"/>
    </row>
    <row r="58" spans="1:8" x14ac:dyDescent="0.3">
      <c r="D58" s="33"/>
      <c r="E58" s="70"/>
      <c r="F58" s="71"/>
      <c r="G58" s="70"/>
      <c r="H58" s="66"/>
    </row>
    <row r="59" spans="1:8" x14ac:dyDescent="0.3">
      <c r="F59" s="64"/>
    </row>
    <row r="60" spans="1:8" x14ac:dyDescent="0.3">
      <c r="F60" s="64"/>
    </row>
    <row r="61" spans="1:8" x14ac:dyDescent="0.3">
      <c r="F61" s="64"/>
    </row>
    <row r="62" spans="1:8" x14ac:dyDescent="0.3">
      <c r="F62" s="64"/>
    </row>
    <row r="63" spans="1:8" x14ac:dyDescent="0.3">
      <c r="F63" s="64"/>
    </row>
    <row r="64" spans="1:8" x14ac:dyDescent="0.3">
      <c r="F64" s="64"/>
    </row>
    <row r="65" spans="6:6" x14ac:dyDescent="0.3">
      <c r="F65" s="64"/>
    </row>
  </sheetData>
  <autoFilter ref="A1:K43" xr:uid="{3FB6D700-90AA-4F76-8062-832BDC1ACDBD}"/>
  <mergeCells count="4">
    <mergeCell ref="A2:K2"/>
    <mergeCell ref="A23:K23"/>
    <mergeCell ref="A36:K36"/>
    <mergeCell ref="A45:K45"/>
  </mergeCells>
  <conditionalFormatting sqref="H3:H20 H24:H32 H46 H35 H22 H37:H42">
    <cfRule type="expression" dxfId="0" priority="1">
      <formula>$AA3&lt;$AC3</formula>
    </cfRule>
  </conditionalFormatting>
  <printOptions horizontalCentered="1" verticalCentered="1"/>
  <pageMargins left="0.25" right="0.25" top="0.75" bottom="0.75" header="0.3" footer="0.3"/>
  <pageSetup scale="38" fitToHeight="0" orientation="landscape" r:id="rId1"/>
  <headerFooter>
    <oddHeader xml:space="preserve">&amp;C&amp;"-,Bold"&amp;12Emergency Grant Applications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 Recommend</vt:lpstr>
      <vt:lpstr>'Staff Recommend'!Print_Area</vt:lpstr>
      <vt:lpstr>'Staff Recommend'!Print_Titles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Stine, Andy</dc:creator>
  <cp:lastModifiedBy>Garcia, Angel</cp:lastModifiedBy>
  <dcterms:created xsi:type="dcterms:W3CDTF">2021-06-02T20:03:23Z</dcterms:created>
  <dcterms:modified xsi:type="dcterms:W3CDTF">2021-06-03T21:37:23Z</dcterms:modified>
</cp:coreProperties>
</file>